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drawings/drawing19.xml" ContentType="application/vnd.openxmlformats-officedocument.drawing+xml"/>
  <Override PartName="/xl/tables/table18.xml" ContentType="application/vnd.openxmlformats-officedocument.spreadsheetml.table+xml"/>
  <Override PartName="/xl/drawings/drawing20.xml" ContentType="application/vnd.openxmlformats-officedocument.drawing+xml"/>
  <Override PartName="/xl/tables/table19.xml" ContentType="application/vnd.openxmlformats-officedocument.spreadsheetml.table+xml"/>
  <Override PartName="/xl/drawings/drawing21.xml" ContentType="application/vnd.openxmlformats-officedocument.drawing+xml"/>
  <Override PartName="/xl/tables/table20.xml" ContentType="application/vnd.openxmlformats-officedocument.spreadsheetml.table+xml"/>
  <Override PartName="/xl/drawings/drawing22.xml" ContentType="application/vnd.openxmlformats-officedocument.drawing+xml"/>
  <Override PartName="/xl/tables/table21.xml" ContentType="application/vnd.openxmlformats-officedocument.spreadsheetml.table+xml"/>
  <Override PartName="/xl/drawings/drawing23.xml" ContentType="application/vnd.openxmlformats-officedocument.drawing+xml"/>
  <Override PartName="/xl/tables/table22.xml" ContentType="application/vnd.openxmlformats-officedocument.spreadsheetml.table+xml"/>
  <Override PartName="/xl/drawings/drawing24.xml" ContentType="application/vnd.openxmlformats-officedocument.drawing+xml"/>
  <Override PartName="/xl/tables/table23.xml" ContentType="application/vnd.openxmlformats-officedocument.spreadsheetml.table+xml"/>
  <Override PartName="/xl/drawings/drawing25.xml" ContentType="application/vnd.openxmlformats-officedocument.drawing+xml"/>
  <Override PartName="/xl/tables/table24.xml" ContentType="application/vnd.openxmlformats-officedocument.spreadsheetml.table+xml"/>
  <Override PartName="/xl/drawings/drawing26.xml" ContentType="application/vnd.openxmlformats-officedocument.drawing+xml"/>
  <Override PartName="/xl/tables/table25.xml" ContentType="application/vnd.openxmlformats-officedocument.spreadsheetml.table+xml"/>
  <Override PartName="/xl/drawings/drawing27.xml" ContentType="application/vnd.openxmlformats-officedocument.drawing+xml"/>
  <Override PartName="/xl/tables/table26.xml" ContentType="application/vnd.openxmlformats-officedocument.spreadsheetml.table+xml"/>
  <Override PartName="/xl/drawings/drawing28.xml" ContentType="application/vnd.openxmlformats-officedocument.drawing+xml"/>
  <Override PartName="/xl/tables/table27.xml" ContentType="application/vnd.openxmlformats-officedocument.spreadsheetml.table+xml"/>
  <Override PartName="/xl/drawings/drawing29.xml" ContentType="application/vnd.openxmlformats-officedocument.drawing+xml"/>
  <Override PartName="/xl/tables/table28.xml" ContentType="application/vnd.openxmlformats-officedocument.spreadsheetml.table+xml"/>
  <Override PartName="/xl/drawings/drawing30.xml" ContentType="application/vnd.openxmlformats-officedocument.drawing+xml"/>
  <Override PartName="/xl/tables/table29.xml" ContentType="application/vnd.openxmlformats-officedocument.spreadsheetml.table+xml"/>
  <Override PartName="/xl/drawings/drawing31.xml" ContentType="application/vnd.openxmlformats-officedocument.drawing+xml"/>
  <Override PartName="/xl/tables/table30.xml" ContentType="application/vnd.openxmlformats-officedocument.spreadsheetml.table+xml"/>
  <Override PartName="/xl/drawings/drawing32.xml" ContentType="application/vnd.openxmlformats-officedocument.drawing+xml"/>
  <Override PartName="/xl/tables/table31.xml" ContentType="application/vnd.openxmlformats-officedocument.spreadsheetml.table+xml"/>
  <Override PartName="/xl/drawings/drawing33.xml" ContentType="application/vnd.openxmlformats-officedocument.drawing+xml"/>
  <Override PartName="/xl/tables/table32.xml" ContentType="application/vnd.openxmlformats-officedocument.spreadsheetml.table+xml"/>
  <Override PartName="/xl/drawings/drawing34.xml" ContentType="application/vnd.openxmlformats-officedocument.drawing+xml"/>
  <Override PartName="/xl/tables/table33.xml" ContentType="application/vnd.openxmlformats-officedocument.spreadsheetml.table+xml"/>
  <Override PartName="/xl/drawings/drawing35.xml" ContentType="application/vnd.openxmlformats-officedocument.drawing+xml"/>
  <Override PartName="/xl/tables/table34.xml" ContentType="application/vnd.openxmlformats-officedocument.spreadsheetml.table+xml"/>
  <Override PartName="/xl/drawings/drawing36.xml" ContentType="application/vnd.openxmlformats-officedocument.drawing+xml"/>
  <Override PartName="/xl/tables/table35.xml" ContentType="application/vnd.openxmlformats-officedocument.spreadsheetml.table+xml"/>
  <Override PartName="/xl/drawings/drawing37.xml" ContentType="application/vnd.openxmlformats-officedocument.drawing+xml"/>
  <Override PartName="/xl/tables/table36.xml" ContentType="application/vnd.openxmlformats-officedocument.spreadsheetml.table+xml"/>
  <Override PartName="/xl/drawings/drawing38.xml" ContentType="application/vnd.openxmlformats-officedocument.drawing+xml"/>
  <Override PartName="/xl/tables/table37.xml" ContentType="application/vnd.openxmlformats-officedocument.spreadsheetml.table+xml"/>
  <Override PartName="/xl/drawings/drawing39.xml" ContentType="application/vnd.openxmlformats-officedocument.drawing+xml"/>
  <Override PartName="/xl/tables/table38.xml" ContentType="application/vnd.openxmlformats-officedocument.spreadsheetml.table+xml"/>
  <Override PartName="/xl/drawings/drawing40.xml" ContentType="application/vnd.openxmlformats-officedocument.drawing+xml"/>
  <Override PartName="/xl/tables/table39.xml" ContentType="application/vnd.openxmlformats-officedocument.spreadsheetml.table+xml"/>
  <Override PartName="/xl/drawings/drawing41.xml" ContentType="application/vnd.openxmlformats-officedocument.drawing+xml"/>
  <Override PartName="/xl/tables/table40.xml" ContentType="application/vnd.openxmlformats-officedocument.spreadsheetml.table+xml"/>
  <Override PartName="/xl/drawings/drawing42.xml" ContentType="application/vnd.openxmlformats-officedocument.drawing+xml"/>
  <Override PartName="/xl/tables/table41.xml" ContentType="application/vnd.openxmlformats-officedocument.spreadsheetml.table+xml"/>
  <Override PartName="/xl/drawings/drawing43.xml" ContentType="application/vnd.openxmlformats-officedocument.drawing+xml"/>
  <Override PartName="/xl/tables/table42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3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d.docs.live.net/73e87f31e3c87124/Lívia/_Olimpíadas/_Olimpíada 2022 - Natal/Anostc/_Modalidades/_Tabelas/Tabelas - Congresso Técnico/Coodenadores de Modalidades/"/>
    </mc:Choice>
  </mc:AlternateContent>
  <xr:revisionPtr revIDLastSave="0" documentId="8_{0A1F927B-7F5F-41C4-AEE6-D702CAD8E27D}" xr6:coauthVersionLast="47" xr6:coauthVersionMax="47" xr10:uidLastSave="{00000000-0000-0000-0000-000000000000}"/>
  <workbookProtection workbookAlgorithmName="SHA-512" workbookHashValue="IlO9pGmZUJk475onnqXLaITaEwGBAluv+LTu80tQOAxZVp93Y4Dq5a7nSis61vYllj9YyS2ecIs0163uwsxiAg==" workbookSaltValue="tSUW1P2ueOyoLSMzcVAOwA==" workbookSpinCount="100000" lockStructure="1"/>
  <bookViews>
    <workbookView showSheetTabs="0" xWindow="-110" yWindow="-110" windowWidth="19420" windowHeight="10420" tabRatio="949" firstSheet="5" activeTab="5" xr2:uid="{00000000-000D-0000-FFFF-FFFF00000000}"/>
  </bookViews>
  <sheets>
    <sheet name="Resumo Evento" sheetId="51" r:id="rId1"/>
    <sheet name="Dados" sheetId="1" state="hidden" r:id="rId2"/>
    <sheet name="Delegações" sheetId="49" state="hidden" r:id="rId3"/>
    <sheet name="Listas" sheetId="2" state="hidden" r:id="rId4"/>
    <sheet name="Resumo Ranking" sheetId="5" r:id="rId5"/>
    <sheet name="1ª Prova" sheetId="6" r:id="rId6"/>
    <sheet name="2ª Prova" sheetId="7" r:id="rId7"/>
    <sheet name="3ª Prova" sheetId="8" r:id="rId8"/>
    <sheet name="4ª Prova" sheetId="9" r:id="rId9"/>
    <sheet name="5ª Prova" sheetId="10" r:id="rId10"/>
    <sheet name="6ª Prova" sheetId="11" r:id="rId11"/>
    <sheet name="7ª Prova" sheetId="12" r:id="rId12"/>
    <sheet name="8ª Prova" sheetId="13" r:id="rId13"/>
    <sheet name="9ª Prova" sheetId="14" r:id="rId14"/>
    <sheet name="10ª Prova" sheetId="15" r:id="rId15"/>
    <sheet name="11ª Prova " sheetId="16" r:id="rId16"/>
    <sheet name="12ª Prova" sheetId="17" r:id="rId17"/>
    <sheet name="13ª Prova" sheetId="18" r:id="rId18"/>
    <sheet name="14ª Prova" sheetId="19" r:id="rId19"/>
    <sheet name="15ª Prova" sheetId="20" r:id="rId20"/>
    <sheet name="16ª Prova" sheetId="21" r:id="rId21"/>
    <sheet name="17ª Prova" sheetId="22" r:id="rId22"/>
    <sheet name="18ª Prova" sheetId="23" r:id="rId23"/>
    <sheet name="19ª Prova" sheetId="24" r:id="rId24"/>
    <sheet name="20ª Prova" sheetId="25" r:id="rId25"/>
    <sheet name="21ª Prova" sheetId="26" r:id="rId26"/>
    <sheet name="22ª Prova" sheetId="27" r:id="rId27"/>
    <sheet name="23ª Prova" sheetId="28" r:id="rId28"/>
    <sheet name="24ª Prova" sheetId="29" r:id="rId29"/>
    <sheet name="25ª Prova" sheetId="30" r:id="rId30"/>
    <sheet name="26ª Prova" sheetId="31" r:id="rId31"/>
    <sheet name="27ª Prova" sheetId="32" r:id="rId32"/>
    <sheet name="28ª Prova" sheetId="33" r:id="rId33"/>
    <sheet name="29ª Prova" sheetId="34" r:id="rId34"/>
    <sheet name="30ª Prova" sheetId="35" r:id="rId35"/>
    <sheet name="31ª Prova" sheetId="36" r:id="rId36"/>
    <sheet name="32ª Prova" sheetId="37" r:id="rId37"/>
    <sheet name="33ª Prova " sheetId="38" r:id="rId38"/>
    <sheet name="34ª Prova" sheetId="39" r:id="rId39"/>
    <sheet name="35ª Prova" sheetId="40" r:id="rId40"/>
    <sheet name="36ª Prova" sheetId="41" r:id="rId41"/>
    <sheet name="37ª Prova" sheetId="42" r:id="rId42"/>
    <sheet name="38ª Prova" sheetId="43" r:id="rId43"/>
    <sheet name="39ª Prova" sheetId="44" r:id="rId44"/>
    <sheet name="40ª Prova" sheetId="45" r:id="rId45"/>
    <sheet name="41ª Prova" sheetId="46" r:id="rId46"/>
  </sheets>
  <definedNames>
    <definedName name="_xlnm._FilterDatabase" localSheetId="14" hidden="1">'10ª Prova'!$B$7:$H$7</definedName>
    <definedName name="_xlnm._FilterDatabase" localSheetId="15" hidden="1">'11ª Prova '!$B$7:$H$7</definedName>
    <definedName name="_xlnm._FilterDatabase" localSheetId="16" hidden="1">'12ª Prova'!$B$7:$H$7</definedName>
    <definedName name="_xlnm._FilterDatabase" localSheetId="17" hidden="1">'13ª Prova'!$B$7:$H$7</definedName>
    <definedName name="_xlnm._FilterDatabase" localSheetId="18" hidden="1">'14ª Prova'!$B$7:$H$7</definedName>
    <definedName name="_xlnm._FilterDatabase" localSheetId="19" hidden="1">'15ª Prova'!$B$7:$H$7</definedName>
    <definedName name="_xlnm._FilterDatabase" localSheetId="20" hidden="1">'16ª Prova'!$B$7:$H$7</definedName>
    <definedName name="_xlnm._FilterDatabase" localSheetId="21" hidden="1">'17ª Prova'!$B$7:$H$7</definedName>
    <definedName name="_xlnm._FilterDatabase" localSheetId="22" hidden="1">'18ª Prova'!$B$7:$H$7</definedName>
    <definedName name="_xlnm._FilterDatabase" localSheetId="23" hidden="1">'19ª Prova'!$B$7:$H$7</definedName>
    <definedName name="_xlnm._FilterDatabase" localSheetId="5" hidden="1">'1ª Prova'!$B$7:$H$7</definedName>
    <definedName name="_xlnm._FilterDatabase" localSheetId="24" hidden="1">'20ª Prova'!$B$7:$H$7</definedName>
    <definedName name="_xlnm._FilterDatabase" localSheetId="25" hidden="1">'21ª Prova'!$B$7:$H$7</definedName>
    <definedName name="_xlnm._FilterDatabase" localSheetId="26" hidden="1">'22ª Prova'!$B$7:$H$7</definedName>
    <definedName name="_xlnm._FilterDatabase" localSheetId="27" hidden="1">'23ª Prova'!$B$7:$H$7</definedName>
    <definedName name="_xlnm._FilterDatabase" localSheetId="28" hidden="1">'24ª Prova'!$B$7:$H$7</definedName>
    <definedName name="_xlnm._FilterDatabase" localSheetId="29" hidden="1">'25ª Prova'!$B$7:$H$7</definedName>
    <definedName name="_xlnm._FilterDatabase" localSheetId="30" hidden="1">'26ª Prova'!$B$7:$H$7</definedName>
    <definedName name="_xlnm._FilterDatabase" localSheetId="31" hidden="1">'27ª Prova'!$B$7:$H$7</definedName>
    <definedName name="_xlnm._FilterDatabase" localSheetId="32" hidden="1">'28ª Prova'!$B$7:$H$7</definedName>
    <definedName name="_xlnm._FilterDatabase" localSheetId="33" hidden="1">'29ª Prova'!$B$7:$H$7</definedName>
    <definedName name="_xlnm._FilterDatabase" localSheetId="6" hidden="1">'2ª Prova'!$B$7:$H$7</definedName>
    <definedName name="_xlnm._FilterDatabase" localSheetId="34" hidden="1">'30ª Prova'!$B$7:$H$7</definedName>
    <definedName name="_xlnm._FilterDatabase" localSheetId="35" hidden="1">'31ª Prova'!$B$7:$H$7</definedName>
    <definedName name="_xlnm._FilterDatabase" localSheetId="36" hidden="1">'32ª Prova'!$B$7:$H$7</definedName>
    <definedName name="_xlnm._FilterDatabase" localSheetId="37" hidden="1">'33ª Prova '!$B$7:$H$7</definedName>
    <definedName name="_xlnm._FilterDatabase" localSheetId="38" hidden="1">'34ª Prova'!$B$7:$H$7</definedName>
    <definedName name="_xlnm._FilterDatabase" localSheetId="39" hidden="1">'35ª Prova'!$B$7:$H$7</definedName>
    <definedName name="_xlnm._FilterDatabase" localSheetId="40" hidden="1">'36ª Prova'!$B$7:$H$7</definedName>
    <definedName name="_xlnm._FilterDatabase" localSheetId="41" hidden="1">'37ª Prova'!$B$7:$H$7</definedName>
    <definedName name="_xlnm._FilterDatabase" localSheetId="42" hidden="1">'38ª Prova'!$B$7:$H$7</definedName>
    <definedName name="_xlnm._FilterDatabase" localSheetId="43" hidden="1">'39ª Prova'!$B$7:$H$7</definedName>
    <definedName name="_xlnm._FilterDatabase" localSheetId="7" hidden="1">'3ª Prova'!$B$7:$H$7</definedName>
    <definedName name="_xlnm._FilterDatabase" localSheetId="44" hidden="1">'40ª Prova'!$B$7:$H$7</definedName>
    <definedName name="_xlnm._FilterDatabase" localSheetId="45" hidden="1">'41ª Prova'!$B$7:$H$7</definedName>
    <definedName name="_xlnm._FilterDatabase" localSheetId="8" hidden="1">'4ª Prova'!$B$7:$H$7</definedName>
    <definedName name="_xlnm._FilterDatabase" localSheetId="9" hidden="1">'5ª Prova'!$B$7:$H$7</definedName>
    <definedName name="_xlnm._FilterDatabase" localSheetId="10" hidden="1">'6ª Prova'!$B$7:$H$7</definedName>
    <definedName name="_xlnm._FilterDatabase" localSheetId="11" hidden="1">'7ª Prova'!$B$7:$H$7</definedName>
    <definedName name="_xlnm._FilterDatabase" localSheetId="12" hidden="1">'8ª Prova'!$B$7:$H$7</definedName>
    <definedName name="_xlnm._FilterDatabase" localSheetId="13" hidden="1">'9ª Prova'!$B$7:$H$7</definedName>
    <definedName name="_xlnm._FilterDatabase" localSheetId="1" hidden="1">Dados!$A$1:$G$639</definedName>
    <definedName name="_xlnm._FilterDatabase" localSheetId="3" hidden="1">Listas!$G$1:$H$233</definedName>
    <definedName name="CATEGORIA">Listas!$N$1:$N$5</definedName>
    <definedName name="DADOS">Listas!$G$2:$H$233</definedName>
    <definedName name="DELEGACAO">Listas!$J$1:$J$24</definedName>
    <definedName name="NOME">Listas!$G$1:$G$233</definedName>
    <definedName name="PONTOS">Listas!$P$2:$S$9</definedName>
    <definedName name="PROVA">Listas!$A$1:$A$42</definedName>
    <definedName name="RAIA">Listas!$E$1:$E$6</definedName>
    <definedName name="SERIE">Listas!$C$1:$C$9</definedName>
    <definedName name="TEMPO" localSheetId="14">'10ª Prova'!$F$7:$F$29</definedName>
    <definedName name="TEMPO" localSheetId="15">'11ª Prova '!$F$7:$F$24</definedName>
    <definedName name="TEMPO" localSheetId="16">'12ª Prova'!$F$7:$F$16</definedName>
    <definedName name="TEMPO" localSheetId="17">'13ª Prova'!$F$7:$F$21</definedName>
    <definedName name="TEMPO" localSheetId="18">'14ª Prova'!$F$7:$F$24</definedName>
    <definedName name="TEMPO" localSheetId="19">'15ª Prova'!$F$7:$F$26</definedName>
    <definedName name="TEMPO" localSheetId="20">'16ª Prova'!$F$7:$F$22</definedName>
    <definedName name="TEMPO" localSheetId="21">'17ª Prova'!$F$7:$F$16</definedName>
    <definedName name="TEMPO" localSheetId="22">'18ª Prova'!$F$7:$F$18</definedName>
    <definedName name="TEMPO" localSheetId="23">'19ª Prova'!$F$7:$F$18</definedName>
    <definedName name="TEMPO" localSheetId="5">'1ª Prova'!$F$7:$F$29</definedName>
    <definedName name="TEMPO" localSheetId="24">'20ª Prova'!$F$7:$F$15</definedName>
    <definedName name="TEMPO" localSheetId="25">'21ª Prova'!$F$7:$F$17</definedName>
    <definedName name="TEMPO" localSheetId="26">'22ª Prova'!$F$7:$F$18</definedName>
    <definedName name="TEMPO" localSheetId="27">'23ª Prova'!$F$7:$F$16</definedName>
    <definedName name="TEMPO" localSheetId="28">'24ª Prova'!$F$7:$F$27</definedName>
    <definedName name="TEMPO" localSheetId="29">'25ª Prova'!$F$7:$F$35</definedName>
    <definedName name="TEMPO" localSheetId="30">'26ª Prova'!$F$7:$F$32</definedName>
    <definedName name="TEMPO" localSheetId="31">'27ª Prova'!$F$7:$F$13</definedName>
    <definedName name="TEMPO" localSheetId="32">'28ª Prova'!$F$7:$F$24</definedName>
    <definedName name="TEMPO" localSheetId="33">'29ª Prova'!$F$7:$F$22</definedName>
    <definedName name="TEMPO" localSheetId="6">'2ª Prova'!$F$7:$F$40</definedName>
    <definedName name="TEMPO" localSheetId="34">'30ª Prova'!$F$7:$F$23</definedName>
    <definedName name="TEMPO" localSheetId="35">'31ª Prova'!$F$7:$F$14</definedName>
    <definedName name="TEMPO" localSheetId="36">'32ª Prova'!$F$7:$F$21</definedName>
    <definedName name="TEMPO" localSheetId="37">'33ª Prova '!$F$7:$F$21</definedName>
    <definedName name="TEMPO" localSheetId="38">'34ª Prova'!$F$7:$F$21</definedName>
    <definedName name="TEMPO" localSheetId="39">'35ª Prova'!$F$7:$F$10</definedName>
    <definedName name="TEMPO" localSheetId="40">'36ª Prova'!$F$7:$F$14</definedName>
    <definedName name="TEMPO" localSheetId="41">'37ª Prova'!$F$7:$F$17</definedName>
    <definedName name="TEMPO" localSheetId="42">'38ª Prova'!$F$7:$F$24</definedName>
    <definedName name="TEMPO" localSheetId="43">'39ª Prova'!$F$7:$F$12</definedName>
    <definedName name="TEMPO" localSheetId="7">'3ª Prova'!$F$7:$F$44</definedName>
    <definedName name="TEMPO" localSheetId="44">'40ª Prova'!$F$7:$F$15</definedName>
    <definedName name="TEMPO" localSheetId="45">'41ª Prova'!$F$7:$F$16</definedName>
    <definedName name="TEMPO" localSheetId="8">'4ª Prova'!$F$7:$F$36</definedName>
    <definedName name="TEMPO" localSheetId="9">'5ª Prova'!$F$7:$F$24</definedName>
    <definedName name="TEMPO" localSheetId="10">'6ª Prova'!$F$7:$F$33</definedName>
    <definedName name="TEMPO" localSheetId="11">'7ª Prova'!$F$7:$F$30</definedName>
    <definedName name="TEMPO" localSheetId="12">'8ª Prova'!$F$7:$F$25</definedName>
    <definedName name="TEMPO" localSheetId="13">'9ª Prova'!$F$7:$F$24</definedName>
    <definedName name="TEMPO">#REF!</definedName>
    <definedName name="TIPOPROVA">Listas!$L$1:$L$12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23" l="1"/>
  <c r="E19" i="6"/>
  <c r="M8" i="46"/>
  <c r="M9" i="46"/>
  <c r="M8" i="45"/>
  <c r="M9" i="45"/>
  <c r="M8" i="44"/>
  <c r="M9" i="44"/>
  <c r="M8" i="43"/>
  <c r="M9" i="43"/>
  <c r="M8" i="42"/>
  <c r="M9" i="42"/>
  <c r="M8" i="41"/>
  <c r="M9" i="41"/>
  <c r="M8" i="40"/>
  <c r="M9" i="40"/>
  <c r="M8" i="39"/>
  <c r="M9" i="39"/>
  <c r="M8" i="38"/>
  <c r="M9" i="38"/>
  <c r="M8" i="37"/>
  <c r="M9" i="37"/>
  <c r="M8" i="36"/>
  <c r="M9" i="36"/>
  <c r="M8" i="35"/>
  <c r="M9" i="35"/>
  <c r="M8" i="34"/>
  <c r="M9" i="34"/>
  <c r="M8" i="33"/>
  <c r="M9" i="33"/>
  <c r="M8" i="32"/>
  <c r="M9" i="32"/>
  <c r="M8" i="31"/>
  <c r="M9" i="31"/>
  <c r="M8" i="30"/>
  <c r="M9" i="30"/>
  <c r="M9" i="29"/>
  <c r="M8" i="29"/>
  <c r="M8" i="28"/>
  <c r="M9" i="28"/>
  <c r="M8" i="27"/>
  <c r="M9" i="27"/>
  <c r="M8" i="26"/>
  <c r="M9" i="26"/>
  <c r="M8" i="25"/>
  <c r="M9" i="25"/>
  <c r="M8" i="24"/>
  <c r="M9" i="24"/>
  <c r="M8" i="23"/>
  <c r="M9" i="23"/>
  <c r="M8" i="22"/>
  <c r="M9" i="22"/>
  <c r="M8" i="21"/>
  <c r="M9" i="21"/>
  <c r="M8" i="20"/>
  <c r="M9" i="20"/>
  <c r="M8" i="19"/>
  <c r="M9" i="19"/>
  <c r="M8" i="18"/>
  <c r="M9" i="18"/>
  <c r="M8" i="17"/>
  <c r="M9" i="17"/>
  <c r="M8" i="16"/>
  <c r="M9" i="16"/>
  <c r="M8" i="15"/>
  <c r="M9" i="15"/>
  <c r="M8" i="14"/>
  <c r="M9" i="14"/>
  <c r="M8" i="13"/>
  <c r="M9" i="13"/>
  <c r="M8" i="12"/>
  <c r="M9" i="12"/>
  <c r="M8" i="11"/>
  <c r="M9" i="11"/>
  <c r="M8" i="10"/>
  <c r="M9" i="10"/>
  <c r="M8" i="9"/>
  <c r="M9" i="9"/>
  <c r="M8" i="8"/>
  <c r="M9" i="8"/>
  <c r="M8" i="7"/>
  <c r="M9" i="7"/>
  <c r="M11" i="7"/>
  <c r="M8" i="6"/>
  <c r="M9" i="6"/>
  <c r="E16" i="46"/>
  <c r="E15" i="46"/>
  <c r="E14" i="46"/>
  <c r="E13" i="46"/>
  <c r="E12" i="46"/>
  <c r="E11" i="46"/>
  <c r="E10" i="46"/>
  <c r="L9" i="46"/>
  <c r="N9" i="46" s="1"/>
  <c r="E9" i="46"/>
  <c r="E8" i="46"/>
  <c r="E15" i="45"/>
  <c r="E14" i="45"/>
  <c r="E13" i="45"/>
  <c r="E12" i="45"/>
  <c r="E11" i="45"/>
  <c r="E10" i="45"/>
  <c r="L9" i="45"/>
  <c r="N9" i="45" s="1"/>
  <c r="E9" i="45"/>
  <c r="E8" i="45"/>
  <c r="E12" i="44"/>
  <c r="E11" i="44"/>
  <c r="L10" i="44"/>
  <c r="N10" i="44" s="1"/>
  <c r="E10" i="44"/>
  <c r="L9" i="44"/>
  <c r="M10" i="44" s="1"/>
  <c r="E9" i="44"/>
  <c r="E8" i="44"/>
  <c r="E24" i="43"/>
  <c r="E23" i="43"/>
  <c r="E22" i="43"/>
  <c r="E21" i="43"/>
  <c r="E20" i="43"/>
  <c r="E19" i="43"/>
  <c r="E18" i="43"/>
  <c r="E17" i="43"/>
  <c r="E16" i="43"/>
  <c r="E15" i="43"/>
  <c r="E14" i="43"/>
  <c r="E13" i="43"/>
  <c r="E12" i="43"/>
  <c r="E11" i="43"/>
  <c r="E10" i="43"/>
  <c r="L9" i="43"/>
  <c r="N9" i="43" s="1"/>
  <c r="E9" i="43"/>
  <c r="E8" i="43"/>
  <c r="E17" i="42"/>
  <c r="E16" i="42"/>
  <c r="E15" i="42"/>
  <c r="E14" i="42"/>
  <c r="E13" i="42"/>
  <c r="E12" i="42"/>
  <c r="E11" i="42"/>
  <c r="E10" i="42"/>
  <c r="L9" i="42"/>
  <c r="N9" i="42" s="1"/>
  <c r="E9" i="42"/>
  <c r="E8" i="42"/>
  <c r="E14" i="41"/>
  <c r="E13" i="41"/>
  <c r="E12" i="41"/>
  <c r="E11" i="41"/>
  <c r="E10" i="41"/>
  <c r="L9" i="41"/>
  <c r="N9" i="41" s="1"/>
  <c r="E9" i="41"/>
  <c r="E8" i="41"/>
  <c r="E10" i="40"/>
  <c r="L9" i="40"/>
  <c r="N9" i="40" s="1"/>
  <c r="E9" i="40"/>
  <c r="E8" i="40"/>
  <c r="M22" i="39"/>
  <c r="L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L9" i="39"/>
  <c r="N9" i="39" s="1"/>
  <c r="E9" i="39"/>
  <c r="E8" i="39"/>
  <c r="E21" i="38"/>
  <c r="E20" i="38"/>
  <c r="E19" i="38"/>
  <c r="E18" i="38"/>
  <c r="E17" i="38"/>
  <c r="E16" i="38"/>
  <c r="E15" i="38"/>
  <c r="E14" i="38"/>
  <c r="E13" i="38"/>
  <c r="E12" i="38"/>
  <c r="E11" i="38"/>
  <c r="E10" i="38"/>
  <c r="L9" i="38"/>
  <c r="N9" i="38" s="1"/>
  <c r="E9" i="38"/>
  <c r="E8" i="38"/>
  <c r="E21" i="37"/>
  <c r="E20" i="37"/>
  <c r="E19" i="37"/>
  <c r="E18" i="37"/>
  <c r="E17" i="37"/>
  <c r="E16" i="37"/>
  <c r="E15" i="37"/>
  <c r="E14" i="37"/>
  <c r="E13" i="37"/>
  <c r="E12" i="37"/>
  <c r="E11" i="37"/>
  <c r="E10" i="37"/>
  <c r="L9" i="37"/>
  <c r="N9" i="37" s="1"/>
  <c r="E9" i="37"/>
  <c r="E8" i="37"/>
  <c r="E14" i="36"/>
  <c r="E13" i="36"/>
  <c r="E12" i="36"/>
  <c r="E11" i="36"/>
  <c r="E10" i="36"/>
  <c r="L9" i="36"/>
  <c r="N9" i="36" s="1"/>
  <c r="E9" i="36"/>
  <c r="E8" i="36"/>
  <c r="M24" i="35"/>
  <c r="L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L9" i="35"/>
  <c r="N9" i="35" s="1"/>
  <c r="E9" i="35"/>
  <c r="E8" i="35"/>
  <c r="M23" i="34"/>
  <c r="L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L9" i="34"/>
  <c r="N9" i="34" s="1"/>
  <c r="E9" i="34"/>
  <c r="E8" i="34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L9" i="33"/>
  <c r="N9" i="33" s="1"/>
  <c r="E9" i="33"/>
  <c r="E8" i="33"/>
  <c r="E13" i="32"/>
  <c r="E12" i="32"/>
  <c r="E11" i="32"/>
  <c r="E10" i="32"/>
  <c r="L9" i="32"/>
  <c r="N9" i="32" s="1"/>
  <c r="E9" i="32"/>
  <c r="E8" i="32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L9" i="31"/>
  <c r="N9" i="31" s="1"/>
  <c r="E9" i="31"/>
  <c r="E8" i="31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L9" i="30"/>
  <c r="M10" i="30" s="1"/>
  <c r="E9" i="30"/>
  <c r="E8" i="30"/>
  <c r="M28" i="29"/>
  <c r="L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L9" i="29"/>
  <c r="N9" i="29" s="1"/>
  <c r="E9" i="29"/>
  <c r="E8" i="29"/>
  <c r="E16" i="28"/>
  <c r="E15" i="28"/>
  <c r="E14" i="28"/>
  <c r="E13" i="28"/>
  <c r="E12" i="28"/>
  <c r="E11" i="28"/>
  <c r="E10" i="28"/>
  <c r="L9" i="28"/>
  <c r="N9" i="28" s="1"/>
  <c r="E9" i="28"/>
  <c r="E8" i="28"/>
  <c r="E18" i="27"/>
  <c r="E17" i="27"/>
  <c r="E16" i="27"/>
  <c r="E15" i="27"/>
  <c r="E14" i="27"/>
  <c r="E13" i="27"/>
  <c r="E12" i="27"/>
  <c r="E11" i="27"/>
  <c r="E10" i="27"/>
  <c r="L9" i="27"/>
  <c r="M10" i="27" s="1"/>
  <c r="E9" i="27"/>
  <c r="E8" i="27"/>
  <c r="E17" i="26"/>
  <c r="E16" i="26"/>
  <c r="E15" i="26"/>
  <c r="E14" i="26"/>
  <c r="E13" i="26"/>
  <c r="E12" i="26"/>
  <c r="E11" i="26"/>
  <c r="L10" i="26"/>
  <c r="N10" i="26" s="1"/>
  <c r="E10" i="26"/>
  <c r="L9" i="26"/>
  <c r="N9" i="26" s="1"/>
  <c r="E9" i="26"/>
  <c r="E8" i="26"/>
  <c r="E15" i="25"/>
  <c r="E14" i="25"/>
  <c r="E13" i="25"/>
  <c r="E12" i="25"/>
  <c r="E11" i="25"/>
  <c r="E10" i="25"/>
  <c r="L9" i="25"/>
  <c r="M10" i="25" s="1"/>
  <c r="E9" i="25"/>
  <c r="E8" i="25"/>
  <c r="M19" i="24"/>
  <c r="L19" i="24"/>
  <c r="E18" i="24"/>
  <c r="E17" i="24"/>
  <c r="E16" i="24"/>
  <c r="E15" i="24"/>
  <c r="E14" i="24"/>
  <c r="E13" i="24"/>
  <c r="E12" i="24"/>
  <c r="E11" i="24"/>
  <c r="E10" i="24"/>
  <c r="L9" i="24"/>
  <c r="N9" i="24" s="1"/>
  <c r="E9" i="24"/>
  <c r="E8" i="24"/>
  <c r="E17" i="23"/>
  <c r="E16" i="23"/>
  <c r="E15" i="23"/>
  <c r="E14" i="23"/>
  <c r="E13" i="23"/>
  <c r="E12" i="23"/>
  <c r="E11" i="23"/>
  <c r="E10" i="23"/>
  <c r="L9" i="23"/>
  <c r="N9" i="23" s="1"/>
  <c r="E9" i="23"/>
  <c r="E8" i="23"/>
  <c r="E16" i="22"/>
  <c r="E15" i="22"/>
  <c r="E14" i="22"/>
  <c r="E13" i="22"/>
  <c r="E12" i="22"/>
  <c r="E11" i="22"/>
  <c r="E10" i="22"/>
  <c r="L9" i="22"/>
  <c r="L10" i="22" s="1"/>
  <c r="E9" i="22"/>
  <c r="E8" i="22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L9" i="21"/>
  <c r="M10" i="21" s="1"/>
  <c r="E9" i="21"/>
  <c r="E8" i="21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N9" i="20"/>
  <c r="L9" i="20"/>
  <c r="L10" i="20" s="1"/>
  <c r="E9" i="20"/>
  <c r="E8" i="20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L9" i="19"/>
  <c r="N9" i="19" s="1"/>
  <c r="E9" i="19"/>
  <c r="E8" i="19"/>
  <c r="E21" i="18"/>
  <c r="E20" i="18"/>
  <c r="E19" i="18"/>
  <c r="E18" i="18"/>
  <c r="E17" i="18"/>
  <c r="E16" i="18"/>
  <c r="E15" i="18"/>
  <c r="E14" i="18"/>
  <c r="E13" i="18"/>
  <c r="E12" i="18"/>
  <c r="E11" i="18"/>
  <c r="E10" i="18"/>
  <c r="L9" i="18"/>
  <c r="N9" i="18" s="1"/>
  <c r="E9" i="18"/>
  <c r="E8" i="18"/>
  <c r="E16" i="17"/>
  <c r="E15" i="17"/>
  <c r="E14" i="17"/>
  <c r="E13" i="17"/>
  <c r="E12" i="17"/>
  <c r="E11" i="17"/>
  <c r="E10" i="17"/>
  <c r="L9" i="17"/>
  <c r="N9" i="17" s="1"/>
  <c r="E9" i="17"/>
  <c r="E8" i="17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N9" i="16"/>
  <c r="L9" i="16"/>
  <c r="M10" i="16" s="1"/>
  <c r="E9" i="16"/>
  <c r="E8" i="16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L9" i="15"/>
  <c r="N9" i="15" s="1"/>
  <c r="E9" i="15"/>
  <c r="E8" i="15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L9" i="14"/>
  <c r="L10" i="14" s="1"/>
  <c r="E9" i="14"/>
  <c r="E8" i="14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L9" i="13"/>
  <c r="N9" i="13" s="1"/>
  <c r="E9" i="13"/>
  <c r="E8" i="13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L10" i="12"/>
  <c r="N10" i="12" s="1"/>
  <c r="E10" i="12"/>
  <c r="L9" i="12"/>
  <c r="N9" i="12" s="1"/>
  <c r="E9" i="12"/>
  <c r="E8" i="12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L9" i="11"/>
  <c r="N9" i="11" s="1"/>
  <c r="E9" i="11"/>
  <c r="E8" i="11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L9" i="10"/>
  <c r="L10" i="10" s="1"/>
  <c r="E9" i="10"/>
  <c r="E8" i="10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L9" i="9"/>
  <c r="N9" i="9" s="1"/>
  <c r="E9" i="9"/>
  <c r="E8" i="9"/>
  <c r="E41" i="8"/>
  <c r="E42" i="8"/>
  <c r="E43" i="8"/>
  <c r="E44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L9" i="8"/>
  <c r="M10" i="8" s="1"/>
  <c r="E9" i="8"/>
  <c r="E8" i="8"/>
  <c r="E30" i="7"/>
  <c r="E31" i="7"/>
  <c r="E32" i="7"/>
  <c r="E33" i="7"/>
  <c r="E34" i="7"/>
  <c r="E35" i="7"/>
  <c r="E36" i="7"/>
  <c r="E37" i="7"/>
  <c r="E38" i="7"/>
  <c r="E39" i="7"/>
  <c r="E4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L9" i="7"/>
  <c r="L10" i="7" s="1"/>
  <c r="E9" i="7"/>
  <c r="E8" i="7"/>
  <c r="E18" i="6"/>
  <c r="E14" i="6"/>
  <c r="E8" i="6"/>
  <c r="E12" i="6"/>
  <c r="E29" i="6"/>
  <c r="E11" i="6"/>
  <c r="E15" i="6"/>
  <c r="E28" i="6"/>
  <c r="E17" i="6"/>
  <c r="E9" i="6"/>
  <c r="E16" i="6"/>
  <c r="E27" i="6"/>
  <c r="E26" i="6"/>
  <c r="E25" i="6"/>
  <c r="E24" i="6"/>
  <c r="E10" i="6"/>
  <c r="E22" i="6"/>
  <c r="E21" i="6"/>
  <c r="E13" i="6"/>
  <c r="E23" i="6"/>
  <c r="E20" i="6"/>
  <c r="L9" i="6"/>
  <c r="N9" i="6" s="1"/>
  <c r="N9" i="14" l="1"/>
  <c r="M10" i="9"/>
  <c r="L10" i="41"/>
  <c r="N10" i="41" s="1"/>
  <c r="M10" i="7"/>
  <c r="M10" i="6"/>
  <c r="M10" i="46"/>
  <c r="M10" i="45"/>
  <c r="N9" i="44"/>
  <c r="M11" i="44"/>
  <c r="L11" i="44"/>
  <c r="M12" i="44" s="1"/>
  <c r="M10" i="43"/>
  <c r="M10" i="42"/>
  <c r="M10" i="41"/>
  <c r="M10" i="40"/>
  <c r="M10" i="39"/>
  <c r="M10" i="38"/>
  <c r="M10" i="37"/>
  <c r="L10" i="36"/>
  <c r="M10" i="36"/>
  <c r="M10" i="35"/>
  <c r="M10" i="34"/>
  <c r="M10" i="33"/>
  <c r="M10" i="32"/>
  <c r="M10" i="31"/>
  <c r="N9" i="30"/>
  <c r="L10" i="30"/>
  <c r="M10" i="29"/>
  <c r="M10" i="28"/>
  <c r="N9" i="27"/>
  <c r="L10" i="27"/>
  <c r="L11" i="26"/>
  <c r="M12" i="26" s="1"/>
  <c r="M11" i="26"/>
  <c r="M10" i="26"/>
  <c r="N9" i="25"/>
  <c r="L10" i="25"/>
  <c r="M10" i="24"/>
  <c r="M10" i="23"/>
  <c r="N10" i="22"/>
  <c r="M11" i="22"/>
  <c r="N9" i="22"/>
  <c r="M10" i="22"/>
  <c r="N9" i="21"/>
  <c r="L10" i="21"/>
  <c r="N10" i="20"/>
  <c r="M11" i="20"/>
  <c r="L11" i="20"/>
  <c r="M12" i="20" s="1"/>
  <c r="M10" i="20"/>
  <c r="M10" i="19"/>
  <c r="M10" i="18"/>
  <c r="M10" i="17"/>
  <c r="L10" i="16"/>
  <c r="M10" i="15"/>
  <c r="N10" i="14"/>
  <c r="M11" i="14"/>
  <c r="L11" i="14"/>
  <c r="M12" i="14" s="1"/>
  <c r="M10" i="14"/>
  <c r="M10" i="13"/>
  <c r="L11" i="12"/>
  <c r="M12" i="12" s="1"/>
  <c r="M11" i="12"/>
  <c r="M10" i="12"/>
  <c r="M10" i="11"/>
  <c r="N10" i="10"/>
  <c r="M11" i="10"/>
  <c r="L11" i="10"/>
  <c r="M12" i="10" s="1"/>
  <c r="N9" i="10"/>
  <c r="M10" i="10"/>
  <c r="L10" i="46"/>
  <c r="M11" i="46" s="1"/>
  <c r="L10" i="45"/>
  <c r="M11" i="45" s="1"/>
  <c r="N11" i="44"/>
  <c r="L12" i="44"/>
  <c r="L10" i="43"/>
  <c r="M11" i="43" s="1"/>
  <c r="L10" i="42"/>
  <c r="M11" i="42" s="1"/>
  <c r="L10" i="40"/>
  <c r="N22" i="39"/>
  <c r="M23" i="39"/>
  <c r="L23" i="39"/>
  <c r="L10" i="39"/>
  <c r="M11" i="39" s="1"/>
  <c r="L10" i="38"/>
  <c r="M11" i="38" s="1"/>
  <c r="L10" i="37"/>
  <c r="M11" i="37" s="1"/>
  <c r="M25" i="35"/>
  <c r="L25" i="35"/>
  <c r="N24" i="35"/>
  <c r="L10" i="35"/>
  <c r="M11" i="35" s="1"/>
  <c r="M24" i="34"/>
  <c r="L24" i="34"/>
  <c r="N23" i="34"/>
  <c r="L10" i="34"/>
  <c r="M11" i="34" s="1"/>
  <c r="L10" i="33"/>
  <c r="M11" i="33" s="1"/>
  <c r="L10" i="32"/>
  <c r="M11" i="32" s="1"/>
  <c r="L10" i="31"/>
  <c r="M11" i="31" s="1"/>
  <c r="L11" i="30"/>
  <c r="M12" i="30" s="1"/>
  <c r="N28" i="29"/>
  <c r="M29" i="29"/>
  <c r="L29" i="29"/>
  <c r="L10" i="29"/>
  <c r="M11" i="29" s="1"/>
  <c r="L10" i="28"/>
  <c r="M11" i="28" s="1"/>
  <c r="N11" i="26"/>
  <c r="L12" i="26"/>
  <c r="M13" i="26" s="1"/>
  <c r="M20" i="24"/>
  <c r="L20" i="24"/>
  <c r="N19" i="24"/>
  <c r="L10" i="24"/>
  <c r="M11" i="24" s="1"/>
  <c r="L10" i="23"/>
  <c r="M11" i="23" s="1"/>
  <c r="L11" i="22"/>
  <c r="M12" i="22" s="1"/>
  <c r="N11" i="20"/>
  <c r="L12" i="20"/>
  <c r="M13" i="20" s="1"/>
  <c r="L10" i="19"/>
  <c r="M11" i="19" s="1"/>
  <c r="L10" i="18"/>
  <c r="M11" i="18" s="1"/>
  <c r="L10" i="17"/>
  <c r="M11" i="17" s="1"/>
  <c r="L10" i="15"/>
  <c r="M11" i="15" s="1"/>
  <c r="L12" i="14"/>
  <c r="M13" i="14" s="1"/>
  <c r="L10" i="13"/>
  <c r="M11" i="13" s="1"/>
  <c r="N11" i="12"/>
  <c r="L12" i="12"/>
  <c r="M13" i="12" s="1"/>
  <c r="L10" i="11"/>
  <c r="M11" i="11" s="1"/>
  <c r="N11" i="10"/>
  <c r="L12" i="10"/>
  <c r="M13" i="10" s="1"/>
  <c r="L10" i="9"/>
  <c r="M11" i="9" s="1"/>
  <c r="N9" i="8"/>
  <c r="L10" i="8"/>
  <c r="M11" i="8" s="1"/>
  <c r="N10" i="7"/>
  <c r="L11" i="7"/>
  <c r="M12" i="7" s="1"/>
  <c r="N9" i="7"/>
  <c r="L10" i="6"/>
  <c r="M11" i="6" s="1"/>
  <c r="M11" i="41" l="1"/>
  <c r="N11" i="14"/>
  <c r="L11" i="41"/>
  <c r="N10" i="36"/>
  <c r="L11" i="36"/>
  <c r="M11" i="36"/>
  <c r="N10" i="30"/>
  <c r="M11" i="30"/>
  <c r="N10" i="27"/>
  <c r="L11" i="27"/>
  <c r="M11" i="27"/>
  <c r="N10" i="25"/>
  <c r="L11" i="25"/>
  <c r="M11" i="25"/>
  <c r="N10" i="21"/>
  <c r="L11" i="21"/>
  <c r="M11" i="21"/>
  <c r="N10" i="16"/>
  <c r="L11" i="16"/>
  <c r="M11" i="16"/>
  <c r="N10" i="46"/>
  <c r="L11" i="46"/>
  <c r="M12" i="46" s="1"/>
  <c r="N10" i="45"/>
  <c r="L11" i="45"/>
  <c r="M12" i="45" s="1"/>
  <c r="N12" i="44"/>
  <c r="N10" i="43"/>
  <c r="L11" i="43"/>
  <c r="M12" i="43" s="1"/>
  <c r="N10" i="42"/>
  <c r="L11" i="42"/>
  <c r="M12" i="42" s="1"/>
  <c r="N10" i="40"/>
  <c r="M24" i="39"/>
  <c r="L24" i="39"/>
  <c r="N23" i="39"/>
  <c r="L11" i="39"/>
  <c r="M12" i="39" s="1"/>
  <c r="N10" i="39"/>
  <c r="L11" i="38"/>
  <c r="M12" i="38" s="1"/>
  <c r="N10" i="38"/>
  <c r="N10" i="37"/>
  <c r="L11" i="37"/>
  <c r="M12" i="37" s="1"/>
  <c r="L11" i="35"/>
  <c r="M12" i="35" s="1"/>
  <c r="N10" i="35"/>
  <c r="M26" i="35"/>
  <c r="L26" i="35"/>
  <c r="N25" i="35"/>
  <c r="L11" i="34"/>
  <c r="M12" i="34" s="1"/>
  <c r="N10" i="34"/>
  <c r="M25" i="34"/>
  <c r="L25" i="34"/>
  <c r="N24" i="34"/>
  <c r="N10" i="33"/>
  <c r="L11" i="33"/>
  <c r="M12" i="33" s="1"/>
  <c r="L11" i="32"/>
  <c r="M12" i="32" s="1"/>
  <c r="N10" i="32"/>
  <c r="L11" i="31"/>
  <c r="M12" i="31" s="1"/>
  <c r="N10" i="31"/>
  <c r="L12" i="30"/>
  <c r="M13" i="30" s="1"/>
  <c r="N11" i="30"/>
  <c r="L11" i="29"/>
  <c r="M12" i="29" s="1"/>
  <c r="N10" i="29"/>
  <c r="M30" i="29"/>
  <c r="L30" i="29"/>
  <c r="N29" i="29"/>
  <c r="N10" i="28"/>
  <c r="L11" i="28"/>
  <c r="M12" i="28" s="1"/>
  <c r="L13" i="26"/>
  <c r="M14" i="26" s="1"/>
  <c r="N12" i="26"/>
  <c r="L11" i="24"/>
  <c r="M12" i="24" s="1"/>
  <c r="N10" i="24"/>
  <c r="M21" i="24"/>
  <c r="L21" i="24"/>
  <c r="N20" i="24"/>
  <c r="L11" i="23"/>
  <c r="M12" i="23" s="1"/>
  <c r="G18" i="23" s="1"/>
  <c r="H18" i="23" s="1"/>
  <c r="N10" i="23"/>
  <c r="L12" i="22"/>
  <c r="M13" i="22" s="1"/>
  <c r="N11" i="22"/>
  <c r="L13" i="20"/>
  <c r="M14" i="20" s="1"/>
  <c r="N12" i="20"/>
  <c r="L11" i="19"/>
  <c r="M12" i="19" s="1"/>
  <c r="N10" i="19"/>
  <c r="N10" i="18"/>
  <c r="L11" i="18"/>
  <c r="M12" i="18" s="1"/>
  <c r="N10" i="17"/>
  <c r="L11" i="17"/>
  <c r="M12" i="17" s="1"/>
  <c r="N10" i="15"/>
  <c r="L11" i="15"/>
  <c r="M12" i="15" s="1"/>
  <c r="L13" i="14"/>
  <c r="M14" i="14" s="1"/>
  <c r="N12" i="14"/>
  <c r="N10" i="13"/>
  <c r="L11" i="13"/>
  <c r="M12" i="13" s="1"/>
  <c r="N12" i="12"/>
  <c r="L13" i="12"/>
  <c r="M14" i="12" s="1"/>
  <c r="L11" i="11"/>
  <c r="M12" i="11" s="1"/>
  <c r="N10" i="11"/>
  <c r="L13" i="10"/>
  <c r="M14" i="10" s="1"/>
  <c r="N12" i="10"/>
  <c r="L11" i="9"/>
  <c r="M12" i="9" s="1"/>
  <c r="N10" i="9"/>
  <c r="N10" i="8"/>
  <c r="L11" i="8"/>
  <c r="M12" i="8" s="1"/>
  <c r="N11" i="7"/>
  <c r="L12" i="7"/>
  <c r="M13" i="7" s="1"/>
  <c r="N10" i="6"/>
  <c r="L11" i="6"/>
  <c r="M12" i="6" s="1"/>
  <c r="M12" i="41" l="1"/>
  <c r="N11" i="41"/>
  <c r="L12" i="41"/>
  <c r="M12" i="36"/>
  <c r="N11" i="36"/>
  <c r="L12" i="36"/>
  <c r="M12" i="27"/>
  <c r="N11" i="27"/>
  <c r="L12" i="27"/>
  <c r="M12" i="25"/>
  <c r="N11" i="25"/>
  <c r="L12" i="25"/>
  <c r="M12" i="21"/>
  <c r="L12" i="21"/>
  <c r="N11" i="21"/>
  <c r="M12" i="16"/>
  <c r="L12" i="16"/>
  <c r="N11" i="16"/>
  <c r="L12" i="46"/>
  <c r="M13" i="46" s="1"/>
  <c r="N11" i="46"/>
  <c r="L12" i="45"/>
  <c r="M13" i="45" s="1"/>
  <c r="N11" i="45"/>
  <c r="L12" i="43"/>
  <c r="M13" i="43" s="1"/>
  <c r="N11" i="43"/>
  <c r="L12" i="42"/>
  <c r="M13" i="42" s="1"/>
  <c r="N11" i="42"/>
  <c r="L12" i="39"/>
  <c r="M13" i="39" s="1"/>
  <c r="N11" i="39"/>
  <c r="N24" i="39"/>
  <c r="L25" i="39"/>
  <c r="M25" i="39"/>
  <c r="L12" i="38"/>
  <c r="M13" i="38" s="1"/>
  <c r="N11" i="38"/>
  <c r="L12" i="37"/>
  <c r="M13" i="37" s="1"/>
  <c r="N11" i="37"/>
  <c r="N26" i="35"/>
  <c r="L27" i="35"/>
  <c r="M27" i="35"/>
  <c r="L12" i="35"/>
  <c r="M13" i="35" s="1"/>
  <c r="N11" i="35"/>
  <c r="N25" i="34"/>
  <c r="L26" i="34"/>
  <c r="M26" i="34"/>
  <c r="L12" i="34"/>
  <c r="M13" i="34" s="1"/>
  <c r="N11" i="34"/>
  <c r="L12" i="33"/>
  <c r="M13" i="33" s="1"/>
  <c r="N11" i="33"/>
  <c r="L12" i="32"/>
  <c r="M13" i="32" s="1"/>
  <c r="N11" i="32"/>
  <c r="L12" i="31"/>
  <c r="M13" i="31" s="1"/>
  <c r="N11" i="31"/>
  <c r="L13" i="30"/>
  <c r="M14" i="30" s="1"/>
  <c r="N12" i="30"/>
  <c r="N30" i="29"/>
  <c r="L31" i="29"/>
  <c r="M31" i="29"/>
  <c r="L12" i="29"/>
  <c r="M13" i="29" s="1"/>
  <c r="N11" i="29"/>
  <c r="L12" i="28"/>
  <c r="M13" i="28" s="1"/>
  <c r="N11" i="28"/>
  <c r="N13" i="26"/>
  <c r="L14" i="26"/>
  <c r="M15" i="26" s="1"/>
  <c r="N21" i="24"/>
  <c r="L22" i="24"/>
  <c r="M22" i="24"/>
  <c r="L12" i="24"/>
  <c r="M13" i="24" s="1"/>
  <c r="N11" i="24"/>
  <c r="L12" i="23"/>
  <c r="M13" i="23" s="1"/>
  <c r="N11" i="23"/>
  <c r="L13" i="22"/>
  <c r="M14" i="22" s="1"/>
  <c r="N12" i="22"/>
  <c r="N13" i="20"/>
  <c r="L14" i="20"/>
  <c r="M15" i="20" s="1"/>
  <c r="L12" i="19"/>
  <c r="M13" i="19" s="1"/>
  <c r="N11" i="19"/>
  <c r="L12" i="18"/>
  <c r="M13" i="18" s="1"/>
  <c r="N11" i="18"/>
  <c r="L12" i="17"/>
  <c r="M13" i="17" s="1"/>
  <c r="N11" i="17"/>
  <c r="L12" i="15"/>
  <c r="M13" i="15" s="1"/>
  <c r="N11" i="15"/>
  <c r="N13" i="14"/>
  <c r="L14" i="14"/>
  <c r="M15" i="14" s="1"/>
  <c r="L12" i="13"/>
  <c r="M13" i="13" s="1"/>
  <c r="N11" i="13"/>
  <c r="N13" i="12"/>
  <c r="L14" i="12"/>
  <c r="M15" i="12" s="1"/>
  <c r="L12" i="11"/>
  <c r="M13" i="11" s="1"/>
  <c r="N11" i="11"/>
  <c r="N13" i="10"/>
  <c r="L14" i="10"/>
  <c r="M15" i="10" s="1"/>
  <c r="L12" i="9"/>
  <c r="M13" i="9" s="1"/>
  <c r="N11" i="9"/>
  <c r="N11" i="8"/>
  <c r="L12" i="8"/>
  <c r="M13" i="8" s="1"/>
  <c r="L13" i="7"/>
  <c r="M14" i="7" s="1"/>
  <c r="N12" i="7"/>
  <c r="L12" i="6"/>
  <c r="M13" i="6" s="1"/>
  <c r="N11" i="6"/>
  <c r="M13" i="41" l="1"/>
  <c r="L13" i="41"/>
  <c r="N12" i="41"/>
  <c r="M13" i="36"/>
  <c r="N12" i="36"/>
  <c r="L13" i="36"/>
  <c r="M13" i="27"/>
  <c r="N12" i="27"/>
  <c r="L13" i="27"/>
  <c r="M13" i="25"/>
  <c r="L13" i="25"/>
  <c r="N12" i="25"/>
  <c r="M13" i="21"/>
  <c r="L13" i="21"/>
  <c r="N12" i="21"/>
  <c r="M13" i="16"/>
  <c r="N12" i="16"/>
  <c r="L13" i="16"/>
  <c r="L13" i="46"/>
  <c r="M14" i="46" s="1"/>
  <c r="N12" i="46"/>
  <c r="L13" i="45"/>
  <c r="M14" i="45" s="1"/>
  <c r="N12" i="45"/>
  <c r="L13" i="43"/>
  <c r="M14" i="43" s="1"/>
  <c r="N12" i="43"/>
  <c r="N12" i="42"/>
  <c r="L13" i="42"/>
  <c r="M14" i="42" s="1"/>
  <c r="M26" i="39"/>
  <c r="L26" i="39"/>
  <c r="N25" i="39"/>
  <c r="N12" i="39"/>
  <c r="L13" i="39"/>
  <c r="M14" i="39" s="1"/>
  <c r="N12" i="38"/>
  <c r="L13" i="38"/>
  <c r="M14" i="38" s="1"/>
  <c r="N12" i="37"/>
  <c r="L13" i="37"/>
  <c r="M14" i="37" s="1"/>
  <c r="M28" i="35"/>
  <c r="L28" i="35"/>
  <c r="N27" i="35"/>
  <c r="N12" i="35"/>
  <c r="L13" i="35"/>
  <c r="M14" i="35" s="1"/>
  <c r="N12" i="34"/>
  <c r="L13" i="34"/>
  <c r="M14" i="34" s="1"/>
  <c r="M27" i="34"/>
  <c r="L27" i="34"/>
  <c r="N26" i="34"/>
  <c r="N12" i="33"/>
  <c r="L13" i="33"/>
  <c r="M14" i="33" s="1"/>
  <c r="L13" i="32"/>
  <c r="N12" i="32"/>
  <c r="L13" i="31"/>
  <c r="M14" i="31" s="1"/>
  <c r="N12" i="31"/>
  <c r="N13" i="30"/>
  <c r="L14" i="30"/>
  <c r="M15" i="30" s="1"/>
  <c r="L13" i="29"/>
  <c r="M14" i="29" s="1"/>
  <c r="N12" i="29"/>
  <c r="M32" i="29"/>
  <c r="L32" i="29"/>
  <c r="N31" i="29"/>
  <c r="N12" i="28"/>
  <c r="L13" i="28"/>
  <c r="M14" i="28" s="1"/>
  <c r="L15" i="26"/>
  <c r="M16" i="26" s="1"/>
  <c r="N14" i="26"/>
  <c r="M23" i="24"/>
  <c r="L23" i="24"/>
  <c r="N22" i="24"/>
  <c r="L13" i="24"/>
  <c r="M14" i="24" s="1"/>
  <c r="N12" i="24"/>
  <c r="L13" i="23"/>
  <c r="M14" i="23" s="1"/>
  <c r="N12" i="23"/>
  <c r="N13" i="22"/>
  <c r="L14" i="22"/>
  <c r="M15" i="22" s="1"/>
  <c r="N14" i="20"/>
  <c r="L15" i="20"/>
  <c r="M16" i="20" s="1"/>
  <c r="N12" i="19"/>
  <c r="L13" i="19"/>
  <c r="M14" i="19" s="1"/>
  <c r="L13" i="18"/>
  <c r="M14" i="18" s="1"/>
  <c r="N12" i="18"/>
  <c r="N12" i="17"/>
  <c r="L13" i="17"/>
  <c r="M14" i="17" s="1"/>
  <c r="L13" i="15"/>
  <c r="M14" i="15" s="1"/>
  <c r="N12" i="15"/>
  <c r="L15" i="14"/>
  <c r="M16" i="14" s="1"/>
  <c r="N14" i="14"/>
  <c r="N12" i="13"/>
  <c r="L13" i="13"/>
  <c r="M14" i="13" s="1"/>
  <c r="N14" i="12"/>
  <c r="L15" i="12"/>
  <c r="M16" i="12" s="1"/>
  <c r="N12" i="11"/>
  <c r="L13" i="11"/>
  <c r="M14" i="11" s="1"/>
  <c r="N14" i="10"/>
  <c r="L15" i="10"/>
  <c r="M16" i="10" s="1"/>
  <c r="N12" i="9"/>
  <c r="L13" i="9"/>
  <c r="M14" i="9" s="1"/>
  <c r="L13" i="8"/>
  <c r="M14" i="8" s="1"/>
  <c r="N12" i="8"/>
  <c r="L14" i="7"/>
  <c r="M15" i="7" s="1"/>
  <c r="N13" i="7"/>
  <c r="L13" i="6"/>
  <c r="M14" i="6" s="1"/>
  <c r="N12" i="6"/>
  <c r="M14" i="41" l="1"/>
  <c r="N13" i="41"/>
  <c r="L14" i="41"/>
  <c r="N14" i="41" s="1"/>
  <c r="M14" i="36"/>
  <c r="N13" i="36"/>
  <c r="L14" i="36"/>
  <c r="N14" i="36" s="1"/>
  <c r="M14" i="27"/>
  <c r="L14" i="27"/>
  <c r="N13" i="27"/>
  <c r="M14" i="25"/>
  <c r="L14" i="25"/>
  <c r="N13" i="25"/>
  <c r="M14" i="21"/>
  <c r="N13" i="21"/>
  <c r="L14" i="21"/>
  <c r="M14" i="16"/>
  <c r="L14" i="16"/>
  <c r="N13" i="16"/>
  <c r="N13" i="46"/>
  <c r="L14" i="46"/>
  <c r="M15" i="46" s="1"/>
  <c r="N13" i="45"/>
  <c r="L14" i="45"/>
  <c r="M15" i="45" s="1"/>
  <c r="N13" i="43"/>
  <c r="L14" i="43"/>
  <c r="M15" i="43" s="1"/>
  <c r="N13" i="42"/>
  <c r="L14" i="42"/>
  <c r="M15" i="42" s="1"/>
  <c r="N13" i="39"/>
  <c r="L14" i="39"/>
  <c r="M15" i="39" s="1"/>
  <c r="M27" i="39"/>
  <c r="L27" i="39"/>
  <c r="N26" i="39"/>
  <c r="N13" i="38"/>
  <c r="L14" i="38"/>
  <c r="M15" i="38" s="1"/>
  <c r="N13" i="37"/>
  <c r="L14" i="37"/>
  <c r="M15" i="37" s="1"/>
  <c r="N13" i="35"/>
  <c r="L14" i="35"/>
  <c r="M15" i="35" s="1"/>
  <c r="M29" i="35"/>
  <c r="L29" i="35"/>
  <c r="N28" i="35"/>
  <c r="M28" i="34"/>
  <c r="L28" i="34"/>
  <c r="N27" i="34"/>
  <c r="N13" i="34"/>
  <c r="L14" i="34"/>
  <c r="M15" i="34" s="1"/>
  <c r="N13" i="33"/>
  <c r="L14" i="33"/>
  <c r="M15" i="33" s="1"/>
  <c r="N13" i="32"/>
  <c r="N13" i="31"/>
  <c r="L14" i="31"/>
  <c r="M15" i="31" s="1"/>
  <c r="N14" i="30"/>
  <c r="L15" i="30"/>
  <c r="M16" i="30" s="1"/>
  <c r="M33" i="29"/>
  <c r="L33" i="29"/>
  <c r="N32" i="29"/>
  <c r="N13" i="29"/>
  <c r="L14" i="29"/>
  <c r="M15" i="29" s="1"/>
  <c r="N13" i="28"/>
  <c r="L14" i="28"/>
  <c r="M15" i="28" s="1"/>
  <c r="L16" i="26"/>
  <c r="M17" i="26" s="1"/>
  <c r="N15" i="26"/>
  <c r="N13" i="24"/>
  <c r="L14" i="24"/>
  <c r="M15" i="24" s="1"/>
  <c r="M24" i="24"/>
  <c r="L24" i="24"/>
  <c r="N23" i="24"/>
  <c r="N13" i="23"/>
  <c r="L14" i="23"/>
  <c r="M15" i="23" s="1"/>
  <c r="N14" i="22"/>
  <c r="L15" i="22"/>
  <c r="M16" i="22" s="1"/>
  <c r="L16" i="20"/>
  <c r="M17" i="20" s="1"/>
  <c r="N15" i="20"/>
  <c r="N13" i="19"/>
  <c r="L14" i="19"/>
  <c r="M15" i="19" s="1"/>
  <c r="N13" i="18"/>
  <c r="L14" i="18"/>
  <c r="M15" i="18" s="1"/>
  <c r="N13" i="17"/>
  <c r="L14" i="17"/>
  <c r="M15" i="17" s="1"/>
  <c r="N13" i="15"/>
  <c r="L14" i="15"/>
  <c r="M15" i="15" s="1"/>
  <c r="L16" i="14"/>
  <c r="M17" i="14" s="1"/>
  <c r="N15" i="14"/>
  <c r="N13" i="13"/>
  <c r="L14" i="13"/>
  <c r="M15" i="13" s="1"/>
  <c r="L16" i="12"/>
  <c r="M17" i="12" s="1"/>
  <c r="N15" i="12"/>
  <c r="N13" i="11"/>
  <c r="L14" i="11"/>
  <c r="M15" i="11" s="1"/>
  <c r="N15" i="10"/>
  <c r="L16" i="10"/>
  <c r="M17" i="10" s="1"/>
  <c r="N13" i="9"/>
  <c r="L14" i="9"/>
  <c r="M15" i="9" s="1"/>
  <c r="N13" i="8"/>
  <c r="L14" i="8"/>
  <c r="M15" i="8" s="1"/>
  <c r="N14" i="7"/>
  <c r="L15" i="7"/>
  <c r="M16" i="7" s="1"/>
  <c r="N13" i="6"/>
  <c r="L14" i="6"/>
  <c r="M15" i="6" s="1"/>
  <c r="M15" i="27" l="1"/>
  <c r="N14" i="27"/>
  <c r="L15" i="27"/>
  <c r="M15" i="25"/>
  <c r="N14" i="25"/>
  <c r="L15" i="25"/>
  <c r="N15" i="25" s="1"/>
  <c r="M15" i="21"/>
  <c r="N14" i="21"/>
  <c r="L15" i="21"/>
  <c r="M15" i="16"/>
  <c r="N14" i="16"/>
  <c r="L15" i="16"/>
  <c r="N14" i="46"/>
  <c r="L15" i="46"/>
  <c r="M16" i="46" s="1"/>
  <c r="L15" i="45"/>
  <c r="N14" i="45"/>
  <c r="N14" i="43"/>
  <c r="L15" i="43"/>
  <c r="M16" i="43" s="1"/>
  <c r="L15" i="42"/>
  <c r="M16" i="42" s="1"/>
  <c r="N14" i="42"/>
  <c r="N27" i="39"/>
  <c r="M28" i="39"/>
  <c r="L28" i="39"/>
  <c r="L15" i="39"/>
  <c r="M16" i="39" s="1"/>
  <c r="N14" i="39"/>
  <c r="N14" i="38"/>
  <c r="L15" i="38"/>
  <c r="M16" i="38" s="1"/>
  <c r="N14" i="37"/>
  <c r="L15" i="37"/>
  <c r="M16" i="37" s="1"/>
  <c r="N29" i="35"/>
  <c r="M30" i="35"/>
  <c r="L30" i="35"/>
  <c r="L15" i="35"/>
  <c r="M16" i="35" s="1"/>
  <c r="N14" i="35"/>
  <c r="L15" i="34"/>
  <c r="M16" i="34" s="1"/>
  <c r="N14" i="34"/>
  <c r="N28" i="34"/>
  <c r="M29" i="34"/>
  <c r="L29" i="34"/>
  <c r="N14" i="33"/>
  <c r="L15" i="33"/>
  <c r="M16" i="33" s="1"/>
  <c r="L15" i="31"/>
  <c r="M16" i="31" s="1"/>
  <c r="N14" i="31"/>
  <c r="L16" i="30"/>
  <c r="M17" i="30" s="1"/>
  <c r="N15" i="30"/>
  <c r="N14" i="29"/>
  <c r="L15" i="29"/>
  <c r="M16" i="29" s="1"/>
  <c r="N33" i="29"/>
  <c r="L34" i="29"/>
  <c r="M34" i="29"/>
  <c r="L15" i="28"/>
  <c r="M16" i="28" s="1"/>
  <c r="N14" i="28"/>
  <c r="N16" i="26"/>
  <c r="L17" i="26"/>
  <c r="N24" i="24"/>
  <c r="M25" i="24"/>
  <c r="L25" i="24"/>
  <c r="N14" i="24"/>
  <c r="L15" i="24"/>
  <c r="M16" i="24" s="1"/>
  <c r="L15" i="23"/>
  <c r="M16" i="23" s="1"/>
  <c r="N14" i="23"/>
  <c r="L16" i="22"/>
  <c r="N15" i="22"/>
  <c r="L17" i="20"/>
  <c r="M18" i="20" s="1"/>
  <c r="N16" i="20"/>
  <c r="N14" i="19"/>
  <c r="L15" i="19"/>
  <c r="M16" i="19" s="1"/>
  <c r="N14" i="18"/>
  <c r="L15" i="18"/>
  <c r="M16" i="18" s="1"/>
  <c r="N14" i="17"/>
  <c r="L15" i="17"/>
  <c r="M16" i="17" s="1"/>
  <c r="N14" i="15"/>
  <c r="L15" i="15"/>
  <c r="M16" i="15" s="1"/>
  <c r="L17" i="14"/>
  <c r="M18" i="14" s="1"/>
  <c r="N16" i="14"/>
  <c r="L15" i="13"/>
  <c r="M16" i="13" s="1"/>
  <c r="N14" i="13"/>
  <c r="L17" i="12"/>
  <c r="M18" i="12" s="1"/>
  <c r="N16" i="12"/>
  <c r="L15" i="11"/>
  <c r="M16" i="11" s="1"/>
  <c r="N14" i="11"/>
  <c r="L17" i="10"/>
  <c r="M18" i="10" s="1"/>
  <c r="N16" i="10"/>
  <c r="L15" i="9"/>
  <c r="M16" i="9" s="1"/>
  <c r="N14" i="9"/>
  <c r="N14" i="8"/>
  <c r="L15" i="8"/>
  <c r="M16" i="8" s="1"/>
  <c r="N15" i="7"/>
  <c r="L16" i="7"/>
  <c r="M17" i="7" s="1"/>
  <c r="N14" i="6"/>
  <c r="L15" i="6"/>
  <c r="M16" i="6" s="1"/>
  <c r="M16" i="27" l="1"/>
  <c r="L16" i="27"/>
  <c r="N15" i="27"/>
  <c r="M16" i="21"/>
  <c r="L16" i="21"/>
  <c r="N15" i="21"/>
  <c r="M16" i="16"/>
  <c r="N15" i="16"/>
  <c r="L16" i="16"/>
  <c r="L16" i="46"/>
  <c r="N15" i="46"/>
  <c r="N15" i="45"/>
  <c r="L16" i="43"/>
  <c r="M17" i="43" s="1"/>
  <c r="N15" i="43"/>
  <c r="L16" i="42"/>
  <c r="M17" i="42" s="1"/>
  <c r="N15" i="42"/>
  <c r="L16" i="39"/>
  <c r="M17" i="39" s="1"/>
  <c r="N15" i="39"/>
  <c r="M29" i="39"/>
  <c r="L29" i="39"/>
  <c r="N28" i="39"/>
  <c r="L16" i="38"/>
  <c r="M17" i="38" s="1"/>
  <c r="N15" i="38"/>
  <c r="L16" i="37"/>
  <c r="M17" i="37" s="1"/>
  <c r="N15" i="37"/>
  <c r="L16" i="35"/>
  <c r="M17" i="35" s="1"/>
  <c r="N15" i="35"/>
  <c r="M31" i="35"/>
  <c r="L31" i="35"/>
  <c r="N30" i="35"/>
  <c r="L16" i="34"/>
  <c r="M17" i="34" s="1"/>
  <c r="N15" i="34"/>
  <c r="M30" i="34"/>
  <c r="L30" i="34"/>
  <c r="N29" i="34"/>
  <c r="L16" i="33"/>
  <c r="M17" i="33" s="1"/>
  <c r="N15" i="33"/>
  <c r="L16" i="31"/>
  <c r="M17" i="31" s="1"/>
  <c r="N15" i="31"/>
  <c r="L17" i="30"/>
  <c r="M18" i="30" s="1"/>
  <c r="N16" i="30"/>
  <c r="M35" i="29"/>
  <c r="L35" i="29"/>
  <c r="N34" i="29"/>
  <c r="L16" i="29"/>
  <c r="M17" i="29" s="1"/>
  <c r="N15" i="29"/>
  <c r="L16" i="28"/>
  <c r="N15" i="28"/>
  <c r="N17" i="26"/>
  <c r="L16" i="24"/>
  <c r="M17" i="24" s="1"/>
  <c r="N15" i="24"/>
  <c r="M26" i="24"/>
  <c r="L26" i="24"/>
  <c r="N25" i="24"/>
  <c r="L16" i="23"/>
  <c r="M17" i="23" s="1"/>
  <c r="N15" i="23"/>
  <c r="N16" i="22"/>
  <c r="N17" i="20"/>
  <c r="L18" i="20"/>
  <c r="M19" i="20" s="1"/>
  <c r="L16" i="19"/>
  <c r="M17" i="19" s="1"/>
  <c r="N15" i="19"/>
  <c r="L16" i="18"/>
  <c r="M17" i="18" s="1"/>
  <c r="N15" i="18"/>
  <c r="L16" i="17"/>
  <c r="N15" i="17"/>
  <c r="L16" i="15"/>
  <c r="M17" i="15" s="1"/>
  <c r="N15" i="15"/>
  <c r="N17" i="14"/>
  <c r="L18" i="14"/>
  <c r="M19" i="14" s="1"/>
  <c r="L16" i="13"/>
  <c r="M17" i="13" s="1"/>
  <c r="N15" i="13"/>
  <c r="N17" i="12"/>
  <c r="L18" i="12"/>
  <c r="M19" i="12" s="1"/>
  <c r="L16" i="11"/>
  <c r="M17" i="11" s="1"/>
  <c r="N15" i="11"/>
  <c r="N17" i="10"/>
  <c r="L18" i="10"/>
  <c r="M19" i="10" s="1"/>
  <c r="L16" i="9"/>
  <c r="M17" i="9" s="1"/>
  <c r="N15" i="9"/>
  <c r="N15" i="8"/>
  <c r="L16" i="8"/>
  <c r="M17" i="8" s="1"/>
  <c r="L17" i="7"/>
  <c r="M18" i="7" s="1"/>
  <c r="N16" i="7"/>
  <c r="N15" i="6"/>
  <c r="L16" i="6"/>
  <c r="M17" i="6" s="1"/>
  <c r="M17" i="27" l="1"/>
  <c r="L17" i="27"/>
  <c r="N16" i="27"/>
  <c r="M17" i="21"/>
  <c r="N16" i="21"/>
  <c r="L17" i="21"/>
  <c r="M17" i="16"/>
  <c r="N16" i="16"/>
  <c r="L17" i="16"/>
  <c r="N16" i="46"/>
  <c r="N16" i="43"/>
  <c r="L17" i="43"/>
  <c r="M18" i="43" s="1"/>
  <c r="L17" i="42"/>
  <c r="N16" i="42"/>
  <c r="L30" i="39"/>
  <c r="N29" i="39"/>
  <c r="M30" i="39"/>
  <c r="N16" i="39"/>
  <c r="L17" i="39"/>
  <c r="M18" i="39" s="1"/>
  <c r="L17" i="38"/>
  <c r="M18" i="38" s="1"/>
  <c r="N16" i="38"/>
  <c r="L17" i="37"/>
  <c r="M18" i="37" s="1"/>
  <c r="N16" i="37"/>
  <c r="N16" i="35"/>
  <c r="L17" i="35"/>
  <c r="M18" i="35" s="1"/>
  <c r="L32" i="35"/>
  <c r="N31" i="35"/>
  <c r="M32" i="35"/>
  <c r="L17" i="34"/>
  <c r="M18" i="34" s="1"/>
  <c r="N16" i="34"/>
  <c r="L31" i="34"/>
  <c r="N30" i="34"/>
  <c r="M31" i="34"/>
  <c r="N16" i="33"/>
  <c r="L17" i="33"/>
  <c r="M18" i="33" s="1"/>
  <c r="N16" i="31"/>
  <c r="L17" i="31"/>
  <c r="M18" i="31" s="1"/>
  <c r="N17" i="30"/>
  <c r="L18" i="30"/>
  <c r="M19" i="30" s="1"/>
  <c r="L36" i="29"/>
  <c r="N35" i="29"/>
  <c r="M36" i="29"/>
  <c r="L17" i="29"/>
  <c r="M18" i="29" s="1"/>
  <c r="N16" i="29"/>
  <c r="N16" i="28"/>
  <c r="L27" i="24"/>
  <c r="N26" i="24"/>
  <c r="M27" i="24"/>
  <c r="L17" i="24"/>
  <c r="M18" i="24" s="1"/>
  <c r="N16" i="24"/>
  <c r="L17" i="23"/>
  <c r="N16" i="23"/>
  <c r="N18" i="20"/>
  <c r="L19" i="20"/>
  <c r="M20" i="20" s="1"/>
  <c r="N16" i="19"/>
  <c r="L17" i="19"/>
  <c r="M18" i="19" s="1"/>
  <c r="N16" i="18"/>
  <c r="L17" i="18"/>
  <c r="M18" i="18" s="1"/>
  <c r="N16" i="17"/>
  <c r="L17" i="15"/>
  <c r="M18" i="15" s="1"/>
  <c r="N16" i="15"/>
  <c r="N18" i="14"/>
  <c r="L19" i="14"/>
  <c r="M20" i="14" s="1"/>
  <c r="L17" i="13"/>
  <c r="M18" i="13" s="1"/>
  <c r="N16" i="13"/>
  <c r="L19" i="12"/>
  <c r="M20" i="12" s="1"/>
  <c r="N18" i="12"/>
  <c r="L17" i="11"/>
  <c r="M18" i="11" s="1"/>
  <c r="N16" i="11"/>
  <c r="N18" i="10"/>
  <c r="L19" i="10"/>
  <c r="M20" i="10" s="1"/>
  <c r="N16" i="9"/>
  <c r="L17" i="9"/>
  <c r="M18" i="9" s="1"/>
  <c r="N16" i="8"/>
  <c r="L17" i="8"/>
  <c r="M18" i="8" s="1"/>
  <c r="L18" i="7"/>
  <c r="M19" i="7" s="1"/>
  <c r="N17" i="7"/>
  <c r="N16" i="6"/>
  <c r="L17" i="6"/>
  <c r="M18" i="6" s="1"/>
  <c r="M18" i="27" l="1"/>
  <c r="N17" i="27"/>
  <c r="L18" i="27"/>
  <c r="N18" i="27" s="1"/>
  <c r="M18" i="21"/>
  <c r="N17" i="21"/>
  <c r="L18" i="21"/>
  <c r="M18" i="16"/>
  <c r="N17" i="16"/>
  <c r="L18" i="16"/>
  <c r="N17" i="43"/>
  <c r="L18" i="43"/>
  <c r="M19" i="43" s="1"/>
  <c r="N17" i="42"/>
  <c r="N17" i="39"/>
  <c r="L18" i="39"/>
  <c r="M19" i="39" s="1"/>
  <c r="N30" i="39"/>
  <c r="M31" i="39"/>
  <c r="L31" i="39"/>
  <c r="N17" i="38"/>
  <c r="L18" i="38"/>
  <c r="M19" i="38" s="1"/>
  <c r="N17" i="37"/>
  <c r="L18" i="37"/>
  <c r="M19" i="37" s="1"/>
  <c r="M33" i="35"/>
  <c r="L33" i="35"/>
  <c r="N32" i="35"/>
  <c r="N17" i="35"/>
  <c r="L18" i="35"/>
  <c r="M19" i="35" s="1"/>
  <c r="N17" i="34"/>
  <c r="L18" i="34"/>
  <c r="M19" i="34" s="1"/>
  <c r="M32" i="34"/>
  <c r="L32" i="34"/>
  <c r="N31" i="34"/>
  <c r="N17" i="33"/>
  <c r="L18" i="33"/>
  <c r="M19" i="33" s="1"/>
  <c r="N17" i="31"/>
  <c r="L18" i="31"/>
  <c r="M19" i="31" s="1"/>
  <c r="N18" i="30"/>
  <c r="L19" i="30"/>
  <c r="M20" i="30" s="1"/>
  <c r="M37" i="29"/>
  <c r="L37" i="29"/>
  <c r="N36" i="29"/>
  <c r="N17" i="29"/>
  <c r="L18" i="29"/>
  <c r="M19" i="29" s="1"/>
  <c r="N17" i="24"/>
  <c r="L18" i="24"/>
  <c r="M28" i="24"/>
  <c r="L28" i="24"/>
  <c r="N27" i="24"/>
  <c r="N17" i="23"/>
  <c r="L20" i="20"/>
  <c r="M21" i="20" s="1"/>
  <c r="N19" i="20"/>
  <c r="N17" i="19"/>
  <c r="L18" i="19"/>
  <c r="M19" i="19" s="1"/>
  <c r="N17" i="18"/>
  <c r="L18" i="18"/>
  <c r="M19" i="18" s="1"/>
  <c r="N17" i="15"/>
  <c r="L18" i="15"/>
  <c r="M19" i="15" s="1"/>
  <c r="L20" i="14"/>
  <c r="M21" i="14" s="1"/>
  <c r="N19" i="14"/>
  <c r="N17" i="13"/>
  <c r="L18" i="13"/>
  <c r="M19" i="13" s="1"/>
  <c r="N19" i="12"/>
  <c r="L20" i="12"/>
  <c r="M21" i="12" s="1"/>
  <c r="N17" i="11"/>
  <c r="L18" i="11"/>
  <c r="M19" i="11" s="1"/>
  <c r="L20" i="10"/>
  <c r="M21" i="10" s="1"/>
  <c r="N19" i="10"/>
  <c r="N17" i="9"/>
  <c r="L18" i="9"/>
  <c r="M19" i="9" s="1"/>
  <c r="L18" i="8"/>
  <c r="M19" i="8" s="1"/>
  <c r="N17" i="8"/>
  <c r="N18" i="7"/>
  <c r="L19" i="7"/>
  <c r="M20" i="7" s="1"/>
  <c r="N17" i="6"/>
  <c r="L18" i="6"/>
  <c r="M19" i="6" s="1"/>
  <c r="M19" i="21" l="1"/>
  <c r="L19" i="21"/>
  <c r="N18" i="21"/>
  <c r="M19" i="16"/>
  <c r="L19" i="16"/>
  <c r="N18" i="16"/>
  <c r="N18" i="43"/>
  <c r="L19" i="43"/>
  <c r="M20" i="43" s="1"/>
  <c r="M32" i="39"/>
  <c r="L32" i="39"/>
  <c r="N32" i="39" s="1"/>
  <c r="N31" i="39"/>
  <c r="N18" i="39"/>
  <c r="L19" i="39"/>
  <c r="M20" i="39" s="1"/>
  <c r="N18" i="38"/>
  <c r="L19" i="38"/>
  <c r="M20" i="38" s="1"/>
  <c r="N18" i="37"/>
  <c r="L19" i="37"/>
  <c r="M20" i="37" s="1"/>
  <c r="L19" i="35"/>
  <c r="M20" i="35" s="1"/>
  <c r="N18" i="35"/>
  <c r="M34" i="35"/>
  <c r="L34" i="35"/>
  <c r="N34" i="35" s="1"/>
  <c r="N33" i="35"/>
  <c r="M33" i="34"/>
  <c r="L33" i="34"/>
  <c r="N33" i="34" s="1"/>
  <c r="N32" i="34"/>
  <c r="N18" i="34"/>
  <c r="L19" i="34"/>
  <c r="M20" i="34" s="1"/>
  <c r="L19" i="33"/>
  <c r="M20" i="33" s="1"/>
  <c r="N18" i="33"/>
  <c r="N18" i="31"/>
  <c r="L19" i="31"/>
  <c r="M20" i="31" s="1"/>
  <c r="L20" i="30"/>
  <c r="M21" i="30" s="1"/>
  <c r="N19" i="30"/>
  <c r="M38" i="29"/>
  <c r="L38" i="29"/>
  <c r="N38" i="29" s="1"/>
  <c r="N37" i="29"/>
  <c r="L19" i="29"/>
  <c r="M20" i="29" s="1"/>
  <c r="N18" i="29"/>
  <c r="N18" i="24"/>
  <c r="M29" i="24"/>
  <c r="L29" i="24"/>
  <c r="N29" i="24" s="1"/>
  <c r="N28" i="24"/>
  <c r="L21" i="20"/>
  <c r="M22" i="20" s="1"/>
  <c r="N20" i="20"/>
  <c r="L19" i="19"/>
  <c r="M20" i="19" s="1"/>
  <c r="N18" i="19"/>
  <c r="L19" i="18"/>
  <c r="M20" i="18" s="1"/>
  <c r="N18" i="18"/>
  <c r="N18" i="15"/>
  <c r="L19" i="15"/>
  <c r="M20" i="15" s="1"/>
  <c r="L21" i="14"/>
  <c r="M22" i="14" s="1"/>
  <c r="N20" i="14"/>
  <c r="L19" i="13"/>
  <c r="M20" i="13" s="1"/>
  <c r="N18" i="13"/>
  <c r="L21" i="12"/>
  <c r="M22" i="12" s="1"/>
  <c r="N20" i="12"/>
  <c r="N18" i="11"/>
  <c r="L19" i="11"/>
  <c r="M20" i="11" s="1"/>
  <c r="N20" i="10"/>
  <c r="L21" i="10"/>
  <c r="M22" i="10" s="1"/>
  <c r="L19" i="9"/>
  <c r="M20" i="9" s="1"/>
  <c r="N18" i="9"/>
  <c r="L19" i="8"/>
  <c r="M20" i="8" s="1"/>
  <c r="N18" i="8"/>
  <c r="N19" i="7"/>
  <c r="L20" i="7"/>
  <c r="M21" i="7" s="1"/>
  <c r="N18" i="6"/>
  <c r="L19" i="6"/>
  <c r="M20" i="6" s="1"/>
  <c r="M20" i="21" l="1"/>
  <c r="L20" i="21"/>
  <c r="N19" i="21"/>
  <c r="M20" i="16"/>
  <c r="N19" i="16"/>
  <c r="L20" i="16"/>
  <c r="L20" i="43"/>
  <c r="M21" i="43" s="1"/>
  <c r="N19" i="43"/>
  <c r="L20" i="39"/>
  <c r="M21" i="39" s="1"/>
  <c r="N19" i="39"/>
  <c r="L20" i="38"/>
  <c r="M21" i="38" s="1"/>
  <c r="N19" i="38"/>
  <c r="L20" i="37"/>
  <c r="M21" i="37" s="1"/>
  <c r="N19" i="37"/>
  <c r="L20" i="35"/>
  <c r="M21" i="35" s="1"/>
  <c r="N19" i="35"/>
  <c r="L20" i="34"/>
  <c r="M21" i="34" s="1"/>
  <c r="N19" i="34"/>
  <c r="L20" i="33"/>
  <c r="M21" i="33" s="1"/>
  <c r="N19" i="33"/>
  <c r="L20" i="31"/>
  <c r="M21" i="31" s="1"/>
  <c r="N19" i="31"/>
  <c r="L21" i="30"/>
  <c r="M22" i="30" s="1"/>
  <c r="N20" i="30"/>
  <c r="L20" i="29"/>
  <c r="M21" i="29" s="1"/>
  <c r="N19" i="29"/>
  <c r="N21" i="20"/>
  <c r="L22" i="20"/>
  <c r="M23" i="20" s="1"/>
  <c r="L20" i="19"/>
  <c r="M21" i="19" s="1"/>
  <c r="N19" i="19"/>
  <c r="L20" i="18"/>
  <c r="M21" i="18" s="1"/>
  <c r="N19" i="18"/>
  <c r="L20" i="15"/>
  <c r="M21" i="15" s="1"/>
  <c r="N19" i="15"/>
  <c r="N21" i="14"/>
  <c r="L22" i="14"/>
  <c r="M23" i="14" s="1"/>
  <c r="L20" i="13"/>
  <c r="M21" i="13" s="1"/>
  <c r="N19" i="13"/>
  <c r="L22" i="12"/>
  <c r="M23" i="12" s="1"/>
  <c r="N21" i="12"/>
  <c r="L20" i="11"/>
  <c r="M21" i="11" s="1"/>
  <c r="N19" i="11"/>
  <c r="N21" i="10"/>
  <c r="L22" i="10"/>
  <c r="M23" i="10" s="1"/>
  <c r="L20" i="9"/>
  <c r="M21" i="9" s="1"/>
  <c r="N19" i="9"/>
  <c r="L20" i="8"/>
  <c r="M21" i="8" s="1"/>
  <c r="N19" i="8"/>
  <c r="L21" i="7"/>
  <c r="M22" i="7" s="1"/>
  <c r="N20" i="7"/>
  <c r="L20" i="6"/>
  <c r="M21" i="6" s="1"/>
  <c r="N19" i="6"/>
  <c r="M21" i="21" l="1"/>
  <c r="N20" i="21"/>
  <c r="L21" i="21"/>
  <c r="M21" i="16"/>
  <c r="N20" i="16"/>
  <c r="L21" i="16"/>
  <c r="L21" i="43"/>
  <c r="M22" i="43" s="1"/>
  <c r="N20" i="43"/>
  <c r="L21" i="39"/>
  <c r="N20" i="39"/>
  <c r="L21" i="38"/>
  <c r="N20" i="38"/>
  <c r="L21" i="37"/>
  <c r="N20" i="37"/>
  <c r="N20" i="35"/>
  <c r="L21" i="35"/>
  <c r="M22" i="35" s="1"/>
  <c r="N20" i="34"/>
  <c r="L21" i="34"/>
  <c r="M22" i="34" s="1"/>
  <c r="N20" i="33"/>
  <c r="L21" i="33"/>
  <c r="M22" i="33" s="1"/>
  <c r="N20" i="31"/>
  <c r="L21" i="31"/>
  <c r="M22" i="31" s="1"/>
  <c r="N21" i="30"/>
  <c r="L22" i="30"/>
  <c r="M23" i="30" s="1"/>
  <c r="N20" i="29"/>
  <c r="L21" i="29"/>
  <c r="M22" i="29" s="1"/>
  <c r="L23" i="20"/>
  <c r="M24" i="20" s="1"/>
  <c r="N22" i="20"/>
  <c r="N20" i="19"/>
  <c r="L21" i="19"/>
  <c r="M22" i="19" s="1"/>
  <c r="N20" i="18"/>
  <c r="L21" i="18"/>
  <c r="L21" i="15"/>
  <c r="M22" i="15" s="1"/>
  <c r="N20" i="15"/>
  <c r="N22" i="14"/>
  <c r="L23" i="14"/>
  <c r="M24" i="14" s="1"/>
  <c r="L21" i="13"/>
  <c r="M22" i="13" s="1"/>
  <c r="N20" i="13"/>
  <c r="L23" i="12"/>
  <c r="M24" i="12" s="1"/>
  <c r="N22" i="12"/>
  <c r="N20" i="11"/>
  <c r="L21" i="11"/>
  <c r="M22" i="11" s="1"/>
  <c r="N22" i="10"/>
  <c r="L23" i="10"/>
  <c r="M24" i="10" s="1"/>
  <c r="N20" i="9"/>
  <c r="L21" i="9"/>
  <c r="M22" i="9" s="1"/>
  <c r="L21" i="8"/>
  <c r="M22" i="8" s="1"/>
  <c r="N20" i="8"/>
  <c r="L22" i="7"/>
  <c r="M23" i="7" s="1"/>
  <c r="N21" i="7"/>
  <c r="L21" i="6"/>
  <c r="M22" i="6" s="1"/>
  <c r="N20" i="6"/>
  <c r="M22" i="21" l="1"/>
  <c r="L22" i="21"/>
  <c r="N22" i="21" s="1"/>
  <c r="N21" i="21"/>
  <c r="M22" i="16"/>
  <c r="N21" i="16"/>
  <c r="L22" i="16"/>
  <c r="N21" i="43"/>
  <c r="L22" i="43"/>
  <c r="M23" i="43" s="1"/>
  <c r="N21" i="39"/>
  <c r="N21" i="38"/>
  <c r="N21" i="37"/>
  <c r="N21" i="35"/>
  <c r="L22" i="35"/>
  <c r="M23" i="35" s="1"/>
  <c r="N21" i="34"/>
  <c r="L22" i="34"/>
  <c r="N21" i="33"/>
  <c r="L22" i="33"/>
  <c r="M23" i="33" s="1"/>
  <c r="N21" i="31"/>
  <c r="L22" i="31"/>
  <c r="M23" i="31" s="1"/>
  <c r="N22" i="30"/>
  <c r="L23" i="30"/>
  <c r="M24" i="30" s="1"/>
  <c r="N21" i="29"/>
  <c r="L22" i="29"/>
  <c r="M23" i="29" s="1"/>
  <c r="L24" i="20"/>
  <c r="M25" i="20" s="1"/>
  <c r="N23" i="20"/>
  <c r="N21" i="19"/>
  <c r="L22" i="19"/>
  <c r="M23" i="19" s="1"/>
  <c r="N21" i="18"/>
  <c r="N21" i="15"/>
  <c r="L22" i="15"/>
  <c r="M23" i="15" s="1"/>
  <c r="L24" i="14"/>
  <c r="N23" i="14"/>
  <c r="N21" i="13"/>
  <c r="L22" i="13"/>
  <c r="M23" i="13" s="1"/>
  <c r="L24" i="12"/>
  <c r="M25" i="12" s="1"/>
  <c r="N23" i="12"/>
  <c r="N21" i="11"/>
  <c r="L22" i="11"/>
  <c r="M23" i="11" s="1"/>
  <c r="L24" i="10"/>
  <c r="N23" i="10"/>
  <c r="N21" i="9"/>
  <c r="L22" i="9"/>
  <c r="M23" i="9" s="1"/>
  <c r="N21" i="8"/>
  <c r="L22" i="8"/>
  <c r="M23" i="8" s="1"/>
  <c r="N22" i="7"/>
  <c r="L23" i="7"/>
  <c r="M24" i="7" s="1"/>
  <c r="N21" i="6"/>
  <c r="L22" i="6"/>
  <c r="M23" i="6" s="1"/>
  <c r="M23" i="16" l="1"/>
  <c r="L23" i="16"/>
  <c r="N22" i="16"/>
  <c r="L23" i="43"/>
  <c r="M24" i="43" s="1"/>
  <c r="N22" i="43"/>
  <c r="L23" i="35"/>
  <c r="N22" i="35"/>
  <c r="N22" i="34"/>
  <c r="L23" i="33"/>
  <c r="M24" i="33" s="1"/>
  <c r="N22" i="33"/>
  <c r="L23" i="31"/>
  <c r="M24" i="31" s="1"/>
  <c r="N22" i="31"/>
  <c r="L24" i="30"/>
  <c r="M25" i="30" s="1"/>
  <c r="N23" i="30"/>
  <c r="N22" i="29"/>
  <c r="L23" i="29"/>
  <c r="M24" i="29" s="1"/>
  <c r="N24" i="20"/>
  <c r="L25" i="20"/>
  <c r="M26" i="20" s="1"/>
  <c r="L23" i="19"/>
  <c r="M24" i="19" s="1"/>
  <c r="N22" i="19"/>
  <c r="N22" i="15"/>
  <c r="L23" i="15"/>
  <c r="M24" i="15" s="1"/>
  <c r="N24" i="14"/>
  <c r="N22" i="13"/>
  <c r="L23" i="13"/>
  <c r="M24" i="13" s="1"/>
  <c r="L25" i="12"/>
  <c r="M26" i="12" s="1"/>
  <c r="N24" i="12"/>
  <c r="L23" i="11"/>
  <c r="M24" i="11" s="1"/>
  <c r="N22" i="11"/>
  <c r="N24" i="10"/>
  <c r="L23" i="9"/>
  <c r="M24" i="9" s="1"/>
  <c r="N22" i="9"/>
  <c r="N22" i="8"/>
  <c r="L23" i="8"/>
  <c r="M24" i="8" s="1"/>
  <c r="N23" i="7"/>
  <c r="L24" i="7"/>
  <c r="M25" i="7" s="1"/>
  <c r="N22" i="6"/>
  <c r="L23" i="6"/>
  <c r="M24" i="6" s="1"/>
  <c r="M24" i="16" l="1"/>
  <c r="N23" i="16"/>
  <c r="L24" i="16"/>
  <c r="N24" i="16" s="1"/>
  <c r="L24" i="43"/>
  <c r="N23" i="43"/>
  <c r="N23" i="35"/>
  <c r="L24" i="33"/>
  <c r="N23" i="33"/>
  <c r="L24" i="31"/>
  <c r="M25" i="31" s="1"/>
  <c r="N23" i="31"/>
  <c r="L25" i="30"/>
  <c r="M26" i="30" s="1"/>
  <c r="N24" i="30"/>
  <c r="L24" i="29"/>
  <c r="M25" i="29" s="1"/>
  <c r="N23" i="29"/>
  <c r="N25" i="20"/>
  <c r="L26" i="20"/>
  <c r="L24" i="19"/>
  <c r="N23" i="19"/>
  <c r="L24" i="15"/>
  <c r="M25" i="15" s="1"/>
  <c r="N23" i="15"/>
  <c r="L24" i="13"/>
  <c r="M25" i="13" s="1"/>
  <c r="N23" i="13"/>
  <c r="L26" i="12"/>
  <c r="M27" i="12" s="1"/>
  <c r="N25" i="12"/>
  <c r="L24" i="11"/>
  <c r="M25" i="11" s="1"/>
  <c r="N23" i="11"/>
  <c r="L24" i="9"/>
  <c r="M25" i="9" s="1"/>
  <c r="N23" i="9"/>
  <c r="L24" i="8"/>
  <c r="M25" i="8" s="1"/>
  <c r="N23" i="8"/>
  <c r="L25" i="7"/>
  <c r="M26" i="7" s="1"/>
  <c r="N24" i="7"/>
  <c r="L24" i="6"/>
  <c r="M25" i="6" s="1"/>
  <c r="N23" i="6"/>
  <c r="N24" i="43" l="1"/>
  <c r="N24" i="33"/>
  <c r="L25" i="31"/>
  <c r="M26" i="31" s="1"/>
  <c r="N24" i="31"/>
  <c r="N25" i="30"/>
  <c r="L26" i="30"/>
  <c r="M27" i="30" s="1"/>
  <c r="L25" i="29"/>
  <c r="M26" i="29" s="1"/>
  <c r="N24" i="29"/>
  <c r="N26" i="20"/>
  <c r="N24" i="19"/>
  <c r="L25" i="15"/>
  <c r="M26" i="15" s="1"/>
  <c r="N24" i="15"/>
  <c r="L25" i="13"/>
  <c r="N24" i="13"/>
  <c r="L27" i="12"/>
  <c r="M28" i="12" s="1"/>
  <c r="N26" i="12"/>
  <c r="N24" i="11"/>
  <c r="L25" i="11"/>
  <c r="M26" i="11" s="1"/>
  <c r="N24" i="9"/>
  <c r="L25" i="9"/>
  <c r="M26" i="9" s="1"/>
  <c r="L25" i="8"/>
  <c r="M26" i="8" s="1"/>
  <c r="N24" i="8"/>
  <c r="L26" i="7"/>
  <c r="M27" i="7" s="1"/>
  <c r="N25" i="7"/>
  <c r="N24" i="6"/>
  <c r="L25" i="6"/>
  <c r="M26" i="6" s="1"/>
  <c r="N25" i="31" l="1"/>
  <c r="L26" i="31"/>
  <c r="M27" i="31" s="1"/>
  <c r="N26" i="30"/>
  <c r="L27" i="30"/>
  <c r="M28" i="30" s="1"/>
  <c r="N25" i="29"/>
  <c r="L26" i="29"/>
  <c r="M27" i="29" s="1"/>
  <c r="N25" i="15"/>
  <c r="L26" i="15"/>
  <c r="M27" i="15" s="1"/>
  <c r="N25" i="13"/>
  <c r="L28" i="12"/>
  <c r="N27" i="12"/>
  <c r="N25" i="11"/>
  <c r="L26" i="11"/>
  <c r="M27" i="11" s="1"/>
  <c r="N25" i="9"/>
  <c r="L26" i="9"/>
  <c r="M27" i="9" s="1"/>
  <c r="N25" i="8"/>
  <c r="L26" i="8"/>
  <c r="M27" i="8" s="1"/>
  <c r="N26" i="7"/>
  <c r="L27" i="7"/>
  <c r="M28" i="7" s="1"/>
  <c r="N25" i="6"/>
  <c r="L26" i="6"/>
  <c r="M27" i="6" s="1"/>
  <c r="G9" i="44" l="1"/>
  <c r="H9" i="44" s="1"/>
  <c r="G8" i="41"/>
  <c r="N26" i="31"/>
  <c r="L27" i="31"/>
  <c r="M28" i="31" s="1"/>
  <c r="L28" i="30"/>
  <c r="N27" i="30"/>
  <c r="N26" i="29"/>
  <c r="L27" i="29"/>
  <c r="G10" i="25"/>
  <c r="H10" i="25" s="1"/>
  <c r="G11" i="21"/>
  <c r="H11" i="21" s="1"/>
  <c r="G15" i="20"/>
  <c r="H15" i="20" s="1"/>
  <c r="L27" i="15"/>
  <c r="M28" i="15" s="1"/>
  <c r="N26" i="15"/>
  <c r="M29" i="12"/>
  <c r="L29" i="12"/>
  <c r="N28" i="12"/>
  <c r="L27" i="11"/>
  <c r="M28" i="11" s="1"/>
  <c r="N26" i="11"/>
  <c r="L27" i="9"/>
  <c r="M28" i="9" s="1"/>
  <c r="N26" i="9"/>
  <c r="L27" i="8"/>
  <c r="M28" i="8" s="1"/>
  <c r="N26" i="8"/>
  <c r="N27" i="7"/>
  <c r="L28" i="7"/>
  <c r="L27" i="6"/>
  <c r="M28" i="6" s="1"/>
  <c r="N26" i="6"/>
  <c r="H8" i="41" l="1"/>
  <c r="N29" i="12"/>
  <c r="L30" i="12"/>
  <c r="N30" i="12" s="1"/>
  <c r="M30" i="12"/>
  <c r="G8" i="12" s="1"/>
  <c r="G10" i="44"/>
  <c r="H10" i="44" s="1"/>
  <c r="G11" i="44"/>
  <c r="H11" i="44" s="1"/>
  <c r="G12" i="44"/>
  <c r="H12" i="44" s="1"/>
  <c r="G8" i="44"/>
  <c r="G11" i="41"/>
  <c r="H11" i="41" s="1"/>
  <c r="G9" i="41"/>
  <c r="H9" i="41" s="1"/>
  <c r="G13" i="41"/>
  <c r="H13" i="41" s="1"/>
  <c r="G10" i="41"/>
  <c r="H10" i="41" s="1"/>
  <c r="G14" i="41"/>
  <c r="H14" i="41" s="1"/>
  <c r="G12" i="41"/>
  <c r="H12" i="41" s="1"/>
  <c r="G8" i="36"/>
  <c r="G11" i="36"/>
  <c r="H11" i="36" s="1"/>
  <c r="G10" i="36"/>
  <c r="H10" i="36" s="1"/>
  <c r="G9" i="36"/>
  <c r="H9" i="36" s="1"/>
  <c r="G13" i="36"/>
  <c r="H13" i="36" s="1"/>
  <c r="G14" i="36"/>
  <c r="H14" i="36" s="1"/>
  <c r="G12" i="36"/>
  <c r="H12" i="36" s="1"/>
  <c r="L28" i="31"/>
  <c r="N27" i="31"/>
  <c r="G11" i="27"/>
  <c r="H11" i="27" s="1"/>
  <c r="M29" i="30"/>
  <c r="L29" i="30"/>
  <c r="N28" i="30"/>
  <c r="G16" i="27"/>
  <c r="H16" i="27" s="1"/>
  <c r="G14" i="27"/>
  <c r="H14" i="27" s="1"/>
  <c r="G9" i="27"/>
  <c r="H9" i="27" s="1"/>
  <c r="G15" i="27"/>
  <c r="H15" i="27" s="1"/>
  <c r="G12" i="27"/>
  <c r="H12" i="27" s="1"/>
  <c r="G13" i="27"/>
  <c r="H13" i="27" s="1"/>
  <c r="G10" i="27"/>
  <c r="H10" i="27" s="1"/>
  <c r="G17" i="27"/>
  <c r="H17" i="27" s="1"/>
  <c r="G18" i="27"/>
  <c r="H18" i="27" s="1"/>
  <c r="G8" i="27"/>
  <c r="N27" i="29"/>
  <c r="G8" i="26"/>
  <c r="G11" i="26"/>
  <c r="H11" i="26" s="1"/>
  <c r="G14" i="26"/>
  <c r="H14" i="26" s="1"/>
  <c r="G15" i="26"/>
  <c r="H15" i="26" s="1"/>
  <c r="G9" i="26"/>
  <c r="H9" i="26" s="1"/>
  <c r="G10" i="26"/>
  <c r="H10" i="26" s="1"/>
  <c r="G17" i="26"/>
  <c r="H17" i="26" s="1"/>
  <c r="G12" i="26"/>
  <c r="H12" i="26" s="1"/>
  <c r="G13" i="26"/>
  <c r="H13" i="26" s="1"/>
  <c r="G16" i="26"/>
  <c r="H16" i="26" s="1"/>
  <c r="G8" i="25"/>
  <c r="G11" i="25"/>
  <c r="H11" i="25" s="1"/>
  <c r="G9" i="25"/>
  <c r="H9" i="25" s="1"/>
  <c r="G15" i="25"/>
  <c r="H15" i="25" s="1"/>
  <c r="G13" i="25"/>
  <c r="H13" i="25" s="1"/>
  <c r="G12" i="25"/>
  <c r="H12" i="25" s="1"/>
  <c r="G14" i="25"/>
  <c r="H14" i="25" s="1"/>
  <c r="G12" i="21"/>
  <c r="H12" i="21" s="1"/>
  <c r="G14" i="21"/>
  <c r="H14" i="21" s="1"/>
  <c r="G22" i="21"/>
  <c r="H22" i="21" s="1"/>
  <c r="G10" i="21"/>
  <c r="H10" i="21" s="1"/>
  <c r="G15" i="21"/>
  <c r="H15" i="21" s="1"/>
  <c r="G13" i="21"/>
  <c r="H13" i="21" s="1"/>
  <c r="G19" i="21"/>
  <c r="H19" i="21" s="1"/>
  <c r="G11" i="22"/>
  <c r="H11" i="22" s="1"/>
  <c r="G9" i="21"/>
  <c r="H9" i="21" s="1"/>
  <c r="G18" i="21"/>
  <c r="H18" i="21" s="1"/>
  <c r="G10" i="20"/>
  <c r="H10" i="20" s="1"/>
  <c r="G17" i="21"/>
  <c r="H17" i="21" s="1"/>
  <c r="G16" i="21"/>
  <c r="H16" i="21" s="1"/>
  <c r="G19" i="20"/>
  <c r="H19" i="20" s="1"/>
  <c r="G21" i="21"/>
  <c r="H21" i="21" s="1"/>
  <c r="G20" i="21"/>
  <c r="H20" i="21" s="1"/>
  <c r="G8" i="21"/>
  <c r="G9" i="20"/>
  <c r="H9" i="20" s="1"/>
  <c r="G14" i="20"/>
  <c r="H14" i="20" s="1"/>
  <c r="G23" i="20"/>
  <c r="H23" i="20" s="1"/>
  <c r="G13" i="20"/>
  <c r="H13" i="20" s="1"/>
  <c r="G26" i="20"/>
  <c r="H26" i="20" s="1"/>
  <c r="G18" i="20"/>
  <c r="H18" i="20" s="1"/>
  <c r="G17" i="20"/>
  <c r="H17" i="20" s="1"/>
  <c r="G22" i="20"/>
  <c r="H22" i="20" s="1"/>
  <c r="G21" i="20"/>
  <c r="H21" i="20" s="1"/>
  <c r="G12" i="20"/>
  <c r="H12" i="20" s="1"/>
  <c r="G25" i="20"/>
  <c r="H25" i="20" s="1"/>
  <c r="G16" i="20"/>
  <c r="H16" i="20" s="1"/>
  <c r="G8" i="20"/>
  <c r="G20" i="20"/>
  <c r="H20" i="20" s="1"/>
  <c r="G11" i="20"/>
  <c r="H11" i="20" s="1"/>
  <c r="G24" i="20"/>
  <c r="H24" i="20" s="1"/>
  <c r="G16" i="16"/>
  <c r="H16" i="16" s="1"/>
  <c r="G20" i="16"/>
  <c r="H20" i="16" s="1"/>
  <c r="G17" i="16"/>
  <c r="H17" i="16" s="1"/>
  <c r="G12" i="16"/>
  <c r="H12" i="16" s="1"/>
  <c r="G23" i="16"/>
  <c r="H23" i="16" s="1"/>
  <c r="G9" i="16"/>
  <c r="H9" i="16" s="1"/>
  <c r="G24" i="16"/>
  <c r="H24" i="16" s="1"/>
  <c r="G14" i="16"/>
  <c r="H14" i="16" s="1"/>
  <c r="G11" i="16"/>
  <c r="H11" i="16" s="1"/>
  <c r="G21" i="16"/>
  <c r="H21" i="16" s="1"/>
  <c r="G18" i="16"/>
  <c r="H18" i="16" s="1"/>
  <c r="G15" i="16"/>
  <c r="H15" i="16" s="1"/>
  <c r="G8" i="16"/>
  <c r="G10" i="16"/>
  <c r="H10" i="16" s="1"/>
  <c r="G13" i="16"/>
  <c r="H13" i="16" s="1"/>
  <c r="G22" i="16"/>
  <c r="H22" i="16" s="1"/>
  <c r="G19" i="16"/>
  <c r="H19" i="16" s="1"/>
  <c r="L28" i="15"/>
  <c r="N27" i="15"/>
  <c r="G10" i="10"/>
  <c r="H10" i="10" s="1"/>
  <c r="G18" i="10"/>
  <c r="H18" i="10" s="1"/>
  <c r="G8" i="14"/>
  <c r="G9" i="14"/>
  <c r="H9" i="14" s="1"/>
  <c r="G12" i="14"/>
  <c r="H12" i="14" s="1"/>
  <c r="G11" i="14"/>
  <c r="H11" i="14" s="1"/>
  <c r="G13" i="14"/>
  <c r="H13" i="14" s="1"/>
  <c r="G16" i="14"/>
  <c r="H16" i="14" s="1"/>
  <c r="G15" i="14"/>
  <c r="H15" i="14" s="1"/>
  <c r="G10" i="14"/>
  <c r="H10" i="14" s="1"/>
  <c r="G17" i="14"/>
  <c r="H17" i="14" s="1"/>
  <c r="G20" i="14"/>
  <c r="H20" i="14" s="1"/>
  <c r="G19" i="14"/>
  <c r="H19" i="14" s="1"/>
  <c r="G22" i="14"/>
  <c r="H22" i="14" s="1"/>
  <c r="G21" i="14"/>
  <c r="H21" i="14" s="1"/>
  <c r="G24" i="14"/>
  <c r="H24" i="14" s="1"/>
  <c r="G23" i="14"/>
  <c r="H23" i="14" s="1"/>
  <c r="G18" i="14"/>
  <c r="H18" i="14" s="1"/>
  <c r="G14" i="14"/>
  <c r="H14" i="14" s="1"/>
  <c r="G12" i="10"/>
  <c r="H12" i="10" s="1"/>
  <c r="G16" i="10"/>
  <c r="H16" i="10" s="1"/>
  <c r="G13" i="10"/>
  <c r="H13" i="10" s="1"/>
  <c r="G14" i="10"/>
  <c r="H14" i="10" s="1"/>
  <c r="G17" i="10"/>
  <c r="H17" i="10" s="1"/>
  <c r="G11" i="10"/>
  <c r="H11" i="10" s="1"/>
  <c r="G8" i="10"/>
  <c r="G22" i="10"/>
  <c r="H22" i="10" s="1"/>
  <c r="G9" i="10"/>
  <c r="H9" i="10" s="1"/>
  <c r="G15" i="10"/>
  <c r="H15" i="10" s="1"/>
  <c r="L28" i="11"/>
  <c r="N27" i="11"/>
  <c r="G21" i="10"/>
  <c r="H21" i="10" s="1"/>
  <c r="G20" i="10"/>
  <c r="H20" i="10" s="1"/>
  <c r="G19" i="10"/>
  <c r="H19" i="10" s="1"/>
  <c r="G24" i="10"/>
  <c r="H24" i="10" s="1"/>
  <c r="G23" i="10"/>
  <c r="H23" i="10" s="1"/>
  <c r="L28" i="9"/>
  <c r="N27" i="9"/>
  <c r="L28" i="8"/>
  <c r="N27" i="8"/>
  <c r="L29" i="7"/>
  <c r="N28" i="7"/>
  <c r="M29" i="7"/>
  <c r="N27" i="6"/>
  <c r="L28" i="6"/>
  <c r="L30" i="7" l="1"/>
  <c r="M30" i="7"/>
  <c r="H42" i="5"/>
  <c r="G17" i="12"/>
  <c r="H17" i="12" s="1"/>
  <c r="G15" i="12"/>
  <c r="H15" i="12" s="1"/>
  <c r="G26" i="12"/>
  <c r="H26" i="12" s="1"/>
  <c r="G10" i="12"/>
  <c r="H10" i="12" s="1"/>
  <c r="G24" i="12"/>
  <c r="H24" i="12" s="1"/>
  <c r="G30" i="12"/>
  <c r="H30" i="12" s="1"/>
  <c r="G29" i="12"/>
  <c r="H29" i="12" s="1"/>
  <c r="G11" i="12"/>
  <c r="H11" i="12" s="1"/>
  <c r="G21" i="12"/>
  <c r="H21" i="12" s="1"/>
  <c r="G20" i="12"/>
  <c r="H20" i="12" s="1"/>
  <c r="G22" i="12"/>
  <c r="H22" i="12" s="1"/>
  <c r="G18" i="12"/>
  <c r="H18" i="12" s="1"/>
  <c r="G13" i="12"/>
  <c r="H13" i="12" s="1"/>
  <c r="G16" i="12"/>
  <c r="H16" i="12" s="1"/>
  <c r="G12" i="12"/>
  <c r="H12" i="12" s="1"/>
  <c r="G25" i="12"/>
  <c r="H25" i="12" s="1"/>
  <c r="G23" i="12"/>
  <c r="H23" i="12" s="1"/>
  <c r="I42" i="5"/>
  <c r="C42" i="5"/>
  <c r="D42" i="5"/>
  <c r="H8" i="25"/>
  <c r="F26" i="5"/>
  <c r="B26" i="5"/>
  <c r="E26" i="5"/>
  <c r="D26" i="5"/>
  <c r="C26" i="5"/>
  <c r="I26" i="5"/>
  <c r="H26" i="5"/>
  <c r="G26" i="5"/>
  <c r="E42" i="5"/>
  <c r="H8" i="44"/>
  <c r="I45" i="5"/>
  <c r="H45" i="5"/>
  <c r="G45" i="5"/>
  <c r="F45" i="5"/>
  <c r="E45" i="5"/>
  <c r="D45" i="5"/>
  <c r="B45" i="5"/>
  <c r="C45" i="5"/>
  <c r="B42" i="5"/>
  <c r="H8" i="27"/>
  <c r="H28" i="5"/>
  <c r="G28" i="5"/>
  <c r="F28" i="5"/>
  <c r="E28" i="5"/>
  <c r="D28" i="5"/>
  <c r="C28" i="5"/>
  <c r="B28" i="5"/>
  <c r="I28" i="5"/>
  <c r="H8" i="26"/>
  <c r="G27" i="5"/>
  <c r="F27" i="5"/>
  <c r="E27" i="5"/>
  <c r="D27" i="5"/>
  <c r="C27" i="5"/>
  <c r="I27" i="5"/>
  <c r="H27" i="5"/>
  <c r="B27" i="5"/>
  <c r="H8" i="36"/>
  <c r="I37" i="5"/>
  <c r="H37" i="5"/>
  <c r="G37" i="5"/>
  <c r="F37" i="5"/>
  <c r="E37" i="5"/>
  <c r="D37" i="5"/>
  <c r="B37" i="5"/>
  <c r="C37" i="5"/>
  <c r="F42" i="5"/>
  <c r="G42" i="5"/>
  <c r="H8" i="21"/>
  <c r="H22" i="5"/>
  <c r="G22" i="5"/>
  <c r="F22" i="5"/>
  <c r="E22" i="5"/>
  <c r="B22" i="5"/>
  <c r="D22" i="5"/>
  <c r="I22" i="5"/>
  <c r="C22" i="5"/>
  <c r="H8" i="20"/>
  <c r="G21" i="5"/>
  <c r="F21" i="5"/>
  <c r="I21" i="5"/>
  <c r="E21" i="5"/>
  <c r="H21" i="5"/>
  <c r="D21" i="5"/>
  <c r="B21" i="5"/>
  <c r="C21" i="5"/>
  <c r="H8" i="16"/>
  <c r="C17" i="5"/>
  <c r="E17" i="5"/>
  <c r="I17" i="5"/>
  <c r="B17" i="5"/>
  <c r="H17" i="5"/>
  <c r="D17" i="5"/>
  <c r="G17" i="5"/>
  <c r="F17" i="5"/>
  <c r="H8" i="14"/>
  <c r="I15" i="5"/>
  <c r="H15" i="5"/>
  <c r="B15" i="5"/>
  <c r="G15" i="5"/>
  <c r="C15" i="5"/>
  <c r="F15" i="5"/>
  <c r="E15" i="5"/>
  <c r="D15" i="5"/>
  <c r="H8" i="12"/>
  <c r="H8" i="10"/>
  <c r="E11" i="5"/>
  <c r="D11" i="5"/>
  <c r="C11" i="5"/>
  <c r="B11" i="5"/>
  <c r="I11" i="5"/>
  <c r="H11" i="5"/>
  <c r="G11" i="5"/>
  <c r="F11" i="5"/>
  <c r="G9" i="12"/>
  <c r="H9" i="12" s="1"/>
  <c r="G28" i="12"/>
  <c r="H28" i="12" s="1"/>
  <c r="G14" i="12"/>
  <c r="H14" i="12" s="1"/>
  <c r="G19" i="12"/>
  <c r="H19" i="12" s="1"/>
  <c r="N29" i="30"/>
  <c r="L30" i="30"/>
  <c r="M30" i="30"/>
  <c r="G27" i="12"/>
  <c r="H27" i="12" s="1"/>
  <c r="G11" i="46"/>
  <c r="H11" i="46" s="1"/>
  <c r="G11" i="45"/>
  <c r="H11" i="45" s="1"/>
  <c r="G13" i="45"/>
  <c r="H13" i="45" s="1"/>
  <c r="G9" i="45"/>
  <c r="H9" i="45" s="1"/>
  <c r="G15" i="43"/>
  <c r="H15" i="43" s="1"/>
  <c r="G8" i="42"/>
  <c r="G19" i="39"/>
  <c r="H19" i="39" s="1"/>
  <c r="G11" i="37"/>
  <c r="H11" i="37" s="1"/>
  <c r="G15" i="35"/>
  <c r="H15" i="35" s="1"/>
  <c r="G11" i="34"/>
  <c r="H11" i="34" s="1"/>
  <c r="G15" i="33"/>
  <c r="H15" i="33" s="1"/>
  <c r="N28" i="31"/>
  <c r="M29" i="31"/>
  <c r="L29" i="31"/>
  <c r="G27" i="29"/>
  <c r="H27" i="29" s="1"/>
  <c r="G11" i="28"/>
  <c r="H11" i="28" s="1"/>
  <c r="G14" i="22"/>
  <c r="H14" i="22" s="1"/>
  <c r="G11" i="24"/>
  <c r="H11" i="24" s="1"/>
  <c r="G15" i="22"/>
  <c r="H15" i="22" s="1"/>
  <c r="G12" i="22"/>
  <c r="H12" i="22" s="1"/>
  <c r="G16" i="22"/>
  <c r="H16" i="22" s="1"/>
  <c r="G13" i="22"/>
  <c r="H13" i="22" s="1"/>
  <c r="G10" i="22"/>
  <c r="H10" i="22" s="1"/>
  <c r="G9" i="22"/>
  <c r="H9" i="22" s="1"/>
  <c r="G8" i="22"/>
  <c r="G8" i="19"/>
  <c r="G15" i="18"/>
  <c r="H15" i="18" s="1"/>
  <c r="N28" i="15"/>
  <c r="M29" i="15"/>
  <c r="G19" i="15" s="1"/>
  <c r="H19" i="15" s="1"/>
  <c r="L29" i="15"/>
  <c r="N29" i="15" s="1"/>
  <c r="G15" i="13"/>
  <c r="H15" i="13" s="1"/>
  <c r="N28" i="11"/>
  <c r="M29" i="11"/>
  <c r="L29" i="11"/>
  <c r="N28" i="9"/>
  <c r="M29" i="9"/>
  <c r="L29" i="9"/>
  <c r="N28" i="8"/>
  <c r="M29" i="8"/>
  <c r="L29" i="8"/>
  <c r="N29" i="7"/>
  <c r="M29" i="6"/>
  <c r="N28" i="6"/>
  <c r="L29" i="6"/>
  <c r="N29" i="8" l="1"/>
  <c r="M30" i="8"/>
  <c r="L30" i="8"/>
  <c r="N29" i="9"/>
  <c r="L30" i="9"/>
  <c r="M30" i="9"/>
  <c r="N30" i="7"/>
  <c r="M31" i="7"/>
  <c r="L31" i="7"/>
  <c r="D13" i="5"/>
  <c r="C13" i="5"/>
  <c r="H8" i="42"/>
  <c r="H13" i="5"/>
  <c r="H8" i="22"/>
  <c r="I23" i="5"/>
  <c r="H23" i="5"/>
  <c r="G23" i="5"/>
  <c r="C23" i="5"/>
  <c r="F23" i="5"/>
  <c r="E23" i="5"/>
  <c r="B23" i="5"/>
  <c r="D23" i="5"/>
  <c r="H8" i="19"/>
  <c r="E13" i="5"/>
  <c r="F13" i="5"/>
  <c r="B13" i="5"/>
  <c r="G13" i="5"/>
  <c r="I13" i="5"/>
  <c r="N29" i="31"/>
  <c r="L30" i="31"/>
  <c r="M30" i="31"/>
  <c r="N30" i="30"/>
  <c r="L31" i="30"/>
  <c r="M31" i="30"/>
  <c r="N29" i="11"/>
  <c r="L30" i="11"/>
  <c r="M30" i="11"/>
  <c r="G16" i="43"/>
  <c r="H16" i="43" s="1"/>
  <c r="G14" i="45"/>
  <c r="H14" i="45" s="1"/>
  <c r="G10" i="45"/>
  <c r="H10" i="45" s="1"/>
  <c r="G12" i="45"/>
  <c r="H12" i="45" s="1"/>
  <c r="G10" i="43"/>
  <c r="H10" i="43" s="1"/>
  <c r="G18" i="43"/>
  <c r="H18" i="43" s="1"/>
  <c r="G13" i="43"/>
  <c r="H13" i="43" s="1"/>
  <c r="G15" i="45"/>
  <c r="H15" i="45" s="1"/>
  <c r="G10" i="46"/>
  <c r="H10" i="46" s="1"/>
  <c r="G16" i="46"/>
  <c r="H16" i="46" s="1"/>
  <c r="G15" i="46"/>
  <c r="H15" i="46" s="1"/>
  <c r="G14" i="46"/>
  <c r="H14" i="46" s="1"/>
  <c r="G13" i="46"/>
  <c r="H13" i="46" s="1"/>
  <c r="G8" i="46"/>
  <c r="G12" i="46"/>
  <c r="H12" i="46" s="1"/>
  <c r="G9" i="46"/>
  <c r="H9" i="46" s="1"/>
  <c r="G8" i="45"/>
  <c r="G17" i="43"/>
  <c r="H17" i="43" s="1"/>
  <c r="G20" i="43"/>
  <c r="H20" i="43" s="1"/>
  <c r="G21" i="43"/>
  <c r="H21" i="43" s="1"/>
  <c r="G24" i="43"/>
  <c r="H24" i="43" s="1"/>
  <c r="G22" i="43"/>
  <c r="H22" i="43" s="1"/>
  <c r="G9" i="43"/>
  <c r="H9" i="43" s="1"/>
  <c r="G12" i="43"/>
  <c r="H12" i="43" s="1"/>
  <c r="G11" i="43"/>
  <c r="H11" i="43" s="1"/>
  <c r="G10" i="32"/>
  <c r="H10" i="32" s="1"/>
  <c r="G19" i="43"/>
  <c r="H19" i="43" s="1"/>
  <c r="G23" i="43"/>
  <c r="H23" i="43" s="1"/>
  <c r="G14" i="43"/>
  <c r="H14" i="43" s="1"/>
  <c r="G8" i="43"/>
  <c r="G16" i="39"/>
  <c r="H16" i="39" s="1"/>
  <c r="G14" i="33"/>
  <c r="H14" i="33" s="1"/>
  <c r="G17" i="35"/>
  <c r="H17" i="35" s="1"/>
  <c r="G17" i="39"/>
  <c r="H17" i="39" s="1"/>
  <c r="G10" i="42"/>
  <c r="H10" i="42" s="1"/>
  <c r="G9" i="42"/>
  <c r="H9" i="42" s="1"/>
  <c r="G16" i="42"/>
  <c r="H16" i="42" s="1"/>
  <c r="G14" i="42"/>
  <c r="H14" i="42" s="1"/>
  <c r="G13" i="42"/>
  <c r="H13" i="42" s="1"/>
  <c r="G11" i="42"/>
  <c r="H11" i="42" s="1"/>
  <c r="G15" i="42"/>
  <c r="H15" i="42" s="1"/>
  <c r="G12" i="42"/>
  <c r="H12" i="42" s="1"/>
  <c r="G17" i="42"/>
  <c r="H17" i="42" s="1"/>
  <c r="G21" i="33"/>
  <c r="H21" i="33" s="1"/>
  <c r="G21" i="39"/>
  <c r="H21" i="39" s="1"/>
  <c r="G12" i="39"/>
  <c r="H12" i="39" s="1"/>
  <c r="G20" i="39"/>
  <c r="H20" i="39" s="1"/>
  <c r="G14" i="39"/>
  <c r="H14" i="39" s="1"/>
  <c r="G8" i="39"/>
  <c r="G9" i="39"/>
  <c r="H9" i="39" s="1"/>
  <c r="G18" i="39"/>
  <c r="H18" i="39" s="1"/>
  <c r="G15" i="39"/>
  <c r="H15" i="39" s="1"/>
  <c r="G13" i="39"/>
  <c r="H13" i="39" s="1"/>
  <c r="G10" i="39"/>
  <c r="H10" i="39" s="1"/>
  <c r="G10" i="40"/>
  <c r="H10" i="40" s="1"/>
  <c r="G9" i="40"/>
  <c r="H9" i="40" s="1"/>
  <c r="G8" i="40"/>
  <c r="G21" i="35"/>
  <c r="H21" i="35" s="1"/>
  <c r="G20" i="35"/>
  <c r="H20" i="35" s="1"/>
  <c r="G12" i="33"/>
  <c r="H12" i="33" s="1"/>
  <c r="G20" i="33"/>
  <c r="H20" i="33" s="1"/>
  <c r="G8" i="35"/>
  <c r="G19" i="33"/>
  <c r="H19" i="33" s="1"/>
  <c r="G11" i="35"/>
  <c r="H11" i="35" s="1"/>
  <c r="G11" i="39"/>
  <c r="H11" i="39" s="1"/>
  <c r="G18" i="34"/>
  <c r="H18" i="34" s="1"/>
  <c r="G8" i="38"/>
  <c r="G15" i="34"/>
  <c r="H15" i="34" s="1"/>
  <c r="G10" i="35"/>
  <c r="H10" i="35" s="1"/>
  <c r="G14" i="35"/>
  <c r="H14" i="35" s="1"/>
  <c r="G9" i="38"/>
  <c r="H9" i="38" s="1"/>
  <c r="G11" i="38"/>
  <c r="H11" i="38" s="1"/>
  <c r="G12" i="38"/>
  <c r="H12" i="38" s="1"/>
  <c r="G19" i="34"/>
  <c r="H19" i="34" s="1"/>
  <c r="G18" i="35"/>
  <c r="H18" i="35" s="1"/>
  <c r="G13" i="38"/>
  <c r="H13" i="38" s="1"/>
  <c r="G15" i="38"/>
  <c r="H15" i="38" s="1"/>
  <c r="G16" i="34"/>
  <c r="H16" i="34" s="1"/>
  <c r="G13" i="34"/>
  <c r="H13" i="34" s="1"/>
  <c r="G9" i="35"/>
  <c r="H9" i="35" s="1"/>
  <c r="G12" i="35"/>
  <c r="H12" i="35" s="1"/>
  <c r="G22" i="35"/>
  <c r="H22" i="35" s="1"/>
  <c r="G19" i="35"/>
  <c r="H19" i="35" s="1"/>
  <c r="G13" i="33"/>
  <c r="H13" i="33" s="1"/>
  <c r="G22" i="33"/>
  <c r="H22" i="33" s="1"/>
  <c r="G13" i="35"/>
  <c r="H13" i="35" s="1"/>
  <c r="G16" i="35"/>
  <c r="H16" i="35" s="1"/>
  <c r="G18" i="38"/>
  <c r="H18" i="38" s="1"/>
  <c r="G17" i="38"/>
  <c r="H17" i="38" s="1"/>
  <c r="G16" i="38"/>
  <c r="H16" i="38" s="1"/>
  <c r="G19" i="38"/>
  <c r="H19" i="38" s="1"/>
  <c r="G10" i="38"/>
  <c r="H10" i="38" s="1"/>
  <c r="G21" i="38"/>
  <c r="H21" i="38" s="1"/>
  <c r="G20" i="38"/>
  <c r="H20" i="38" s="1"/>
  <c r="G14" i="38"/>
  <c r="H14" i="38" s="1"/>
  <c r="G16" i="37"/>
  <c r="H16" i="37" s="1"/>
  <c r="G20" i="37"/>
  <c r="H20" i="37" s="1"/>
  <c r="G15" i="37"/>
  <c r="H15" i="37" s="1"/>
  <c r="G19" i="37"/>
  <c r="H19" i="37" s="1"/>
  <c r="G23" i="35"/>
  <c r="H23" i="35" s="1"/>
  <c r="G18" i="37"/>
  <c r="H18" i="37" s="1"/>
  <c r="G10" i="37"/>
  <c r="H10" i="37" s="1"/>
  <c r="G13" i="37"/>
  <c r="H13" i="37" s="1"/>
  <c r="G14" i="37"/>
  <c r="H14" i="37" s="1"/>
  <c r="G9" i="37"/>
  <c r="H9" i="37" s="1"/>
  <c r="G17" i="37"/>
  <c r="H17" i="37" s="1"/>
  <c r="G8" i="37"/>
  <c r="G21" i="37"/>
  <c r="H21" i="37" s="1"/>
  <c r="G12" i="37"/>
  <c r="H12" i="37" s="1"/>
  <c r="G13" i="32"/>
  <c r="H13" i="32" s="1"/>
  <c r="G14" i="34"/>
  <c r="H14" i="34" s="1"/>
  <c r="G10" i="34"/>
  <c r="H10" i="34" s="1"/>
  <c r="G17" i="33"/>
  <c r="H17" i="33" s="1"/>
  <c r="G16" i="33"/>
  <c r="H16" i="33" s="1"/>
  <c r="G10" i="28"/>
  <c r="H10" i="28" s="1"/>
  <c r="G8" i="33"/>
  <c r="G24" i="33"/>
  <c r="H24" i="33" s="1"/>
  <c r="G11" i="33"/>
  <c r="H11" i="33" s="1"/>
  <c r="G23" i="33"/>
  <c r="H23" i="33" s="1"/>
  <c r="G10" i="33"/>
  <c r="H10" i="33" s="1"/>
  <c r="G9" i="32"/>
  <c r="H9" i="32" s="1"/>
  <c r="G9" i="33"/>
  <c r="H9" i="33" s="1"/>
  <c r="G18" i="33"/>
  <c r="H18" i="33" s="1"/>
  <c r="G12" i="28"/>
  <c r="H12" i="28" s="1"/>
  <c r="G15" i="28"/>
  <c r="H15" i="28" s="1"/>
  <c r="G14" i="28"/>
  <c r="H14" i="28" s="1"/>
  <c r="G9" i="34"/>
  <c r="H9" i="34" s="1"/>
  <c r="G12" i="34"/>
  <c r="H12" i="34" s="1"/>
  <c r="G22" i="34"/>
  <c r="H22" i="34" s="1"/>
  <c r="G17" i="34"/>
  <c r="H17" i="34" s="1"/>
  <c r="G20" i="34"/>
  <c r="H20" i="34" s="1"/>
  <c r="G21" i="34"/>
  <c r="H21" i="34" s="1"/>
  <c r="G8" i="34"/>
  <c r="G11" i="32"/>
  <c r="H11" i="32" s="1"/>
  <c r="G8" i="32"/>
  <c r="G12" i="32"/>
  <c r="H12" i="32" s="1"/>
  <c r="G9" i="28"/>
  <c r="H9" i="28" s="1"/>
  <c r="G16" i="28"/>
  <c r="H16" i="28" s="1"/>
  <c r="G8" i="28"/>
  <c r="G13" i="28"/>
  <c r="H13" i="28" s="1"/>
  <c r="G21" i="29"/>
  <c r="H21" i="29" s="1"/>
  <c r="G12" i="29"/>
  <c r="H12" i="29" s="1"/>
  <c r="G8" i="29"/>
  <c r="G24" i="29"/>
  <c r="H24" i="29" s="1"/>
  <c r="G11" i="29"/>
  <c r="H11" i="29" s="1"/>
  <c r="G15" i="29"/>
  <c r="H15" i="29" s="1"/>
  <c r="G20" i="29"/>
  <c r="H20" i="29" s="1"/>
  <c r="G9" i="29"/>
  <c r="H9" i="29" s="1"/>
  <c r="G10" i="29"/>
  <c r="H10" i="29" s="1"/>
  <c r="G19" i="29"/>
  <c r="H19" i="29" s="1"/>
  <c r="G16" i="29"/>
  <c r="H16" i="29" s="1"/>
  <c r="D32" i="51" s="1"/>
  <c r="G13" i="29"/>
  <c r="H13" i="29" s="1"/>
  <c r="D14" i="51" s="1"/>
  <c r="G14" i="29"/>
  <c r="H14" i="29" s="1"/>
  <c r="G18" i="29"/>
  <c r="H18" i="29" s="1"/>
  <c r="G23" i="29"/>
  <c r="H23" i="29" s="1"/>
  <c r="G25" i="29"/>
  <c r="H25" i="29" s="1"/>
  <c r="G17" i="29"/>
  <c r="H17" i="29" s="1"/>
  <c r="G22" i="29"/>
  <c r="H22" i="29" s="1"/>
  <c r="G26" i="29"/>
  <c r="H26" i="29" s="1"/>
  <c r="G9" i="23"/>
  <c r="H9" i="23" s="1"/>
  <c r="G8" i="23"/>
  <c r="G13" i="23"/>
  <c r="H13" i="23" s="1"/>
  <c r="G12" i="23"/>
  <c r="H12" i="23" s="1"/>
  <c r="G16" i="23"/>
  <c r="H16" i="23" s="1"/>
  <c r="G10" i="23"/>
  <c r="H10" i="23" s="1"/>
  <c r="G18" i="24"/>
  <c r="H18" i="24" s="1"/>
  <c r="G16" i="24"/>
  <c r="H16" i="24" s="1"/>
  <c r="G10" i="24"/>
  <c r="H10" i="24" s="1"/>
  <c r="G13" i="24"/>
  <c r="H13" i="24" s="1"/>
  <c r="G17" i="24"/>
  <c r="H17" i="24" s="1"/>
  <c r="G14" i="24"/>
  <c r="H14" i="24" s="1"/>
  <c r="G8" i="24"/>
  <c r="G15" i="24"/>
  <c r="H15" i="24" s="1"/>
  <c r="G9" i="24"/>
  <c r="H9" i="24" s="1"/>
  <c r="G12" i="24"/>
  <c r="H12" i="24" s="1"/>
  <c r="G17" i="23"/>
  <c r="H17" i="23" s="1"/>
  <c r="G11" i="23"/>
  <c r="H11" i="23" s="1"/>
  <c r="G14" i="23"/>
  <c r="H14" i="23" s="1"/>
  <c r="G15" i="23"/>
  <c r="H15" i="23" s="1"/>
  <c r="G19" i="18"/>
  <c r="H19" i="18" s="1"/>
  <c r="G21" i="13"/>
  <c r="H21" i="13" s="1"/>
  <c r="G20" i="13"/>
  <c r="H20" i="13" s="1"/>
  <c r="G13" i="13"/>
  <c r="H13" i="13" s="1"/>
  <c r="G9" i="19"/>
  <c r="H9" i="19" s="1"/>
  <c r="G22" i="19"/>
  <c r="H22" i="19" s="1"/>
  <c r="G23" i="19"/>
  <c r="H23" i="19" s="1"/>
  <c r="G19" i="19"/>
  <c r="H19" i="19" s="1"/>
  <c r="G13" i="19"/>
  <c r="H13" i="19" s="1"/>
  <c r="G18" i="19"/>
  <c r="H18" i="19" s="1"/>
  <c r="G20" i="19"/>
  <c r="H20" i="19" s="1"/>
  <c r="G24" i="19"/>
  <c r="H24" i="19" s="1"/>
  <c r="G10" i="19"/>
  <c r="H10" i="19" s="1"/>
  <c r="G17" i="19"/>
  <c r="H17" i="19" s="1"/>
  <c r="G21" i="19"/>
  <c r="H21" i="19" s="1"/>
  <c r="G12" i="19"/>
  <c r="H12" i="19" s="1"/>
  <c r="G11" i="19"/>
  <c r="H11" i="19" s="1"/>
  <c r="G15" i="19"/>
  <c r="H15" i="19" s="1"/>
  <c r="G14" i="19"/>
  <c r="H14" i="19" s="1"/>
  <c r="G16" i="19"/>
  <c r="H16" i="19" s="1"/>
  <c r="G10" i="18"/>
  <c r="H10" i="18" s="1"/>
  <c r="G22" i="13"/>
  <c r="H22" i="13" s="1"/>
  <c r="G9" i="18"/>
  <c r="H9" i="18" s="1"/>
  <c r="G14" i="18"/>
  <c r="H14" i="18" s="1"/>
  <c r="G13" i="18"/>
  <c r="H13" i="18" s="1"/>
  <c r="G18" i="18"/>
  <c r="H18" i="18" s="1"/>
  <c r="G17" i="18"/>
  <c r="H17" i="18" s="1"/>
  <c r="G12" i="18"/>
  <c r="H12" i="18" s="1"/>
  <c r="G8" i="18"/>
  <c r="G21" i="18"/>
  <c r="H21" i="18" s="1"/>
  <c r="G16" i="18"/>
  <c r="H16" i="18" s="1"/>
  <c r="G11" i="18"/>
  <c r="H11" i="18" s="1"/>
  <c r="G9" i="13"/>
  <c r="H9" i="13" s="1"/>
  <c r="G12" i="13"/>
  <c r="H12" i="13" s="1"/>
  <c r="G20" i="18"/>
  <c r="H20" i="18" s="1"/>
  <c r="G8" i="17"/>
  <c r="G12" i="17"/>
  <c r="H12" i="17" s="1"/>
  <c r="G16" i="17"/>
  <c r="H16" i="17" s="1"/>
  <c r="G14" i="17"/>
  <c r="H14" i="17" s="1"/>
  <c r="G15" i="17"/>
  <c r="H15" i="17" s="1"/>
  <c r="G9" i="17"/>
  <c r="H9" i="17" s="1"/>
  <c r="G11" i="17"/>
  <c r="H11" i="17" s="1"/>
  <c r="G13" i="17"/>
  <c r="H13" i="17" s="1"/>
  <c r="G10" i="17"/>
  <c r="H10" i="17" s="1"/>
  <c r="G10" i="13"/>
  <c r="H10" i="13" s="1"/>
  <c r="G25" i="13"/>
  <c r="H25" i="13" s="1"/>
  <c r="G16" i="13"/>
  <c r="H16" i="13" s="1"/>
  <c r="G14" i="13"/>
  <c r="H14" i="13" s="1"/>
  <c r="G23" i="13"/>
  <c r="H23" i="13" s="1"/>
  <c r="G19" i="13"/>
  <c r="H19" i="13" s="1"/>
  <c r="G14" i="15"/>
  <c r="H14" i="15" s="1"/>
  <c r="G27" i="15"/>
  <c r="H27" i="15" s="1"/>
  <c r="G24" i="15"/>
  <c r="H24" i="15" s="1"/>
  <c r="G15" i="15"/>
  <c r="H15" i="15" s="1"/>
  <c r="G28" i="15"/>
  <c r="H28" i="15" s="1"/>
  <c r="G9" i="15"/>
  <c r="H9" i="15" s="1"/>
  <c r="G23" i="15"/>
  <c r="H23" i="15" s="1"/>
  <c r="G13" i="15"/>
  <c r="H13" i="15" s="1"/>
  <c r="G10" i="15"/>
  <c r="H10" i="15" s="1"/>
  <c r="G17" i="15"/>
  <c r="H17" i="15" s="1"/>
  <c r="G18" i="15"/>
  <c r="H18" i="15" s="1"/>
  <c r="G21" i="15"/>
  <c r="H21" i="15" s="1"/>
  <c r="G12" i="15"/>
  <c r="H12" i="15" s="1"/>
  <c r="G26" i="15"/>
  <c r="H26" i="15" s="1"/>
  <c r="G22" i="15"/>
  <c r="H22" i="15" s="1"/>
  <c r="G25" i="15"/>
  <c r="H25" i="15" s="1"/>
  <c r="G16" i="15"/>
  <c r="H16" i="15" s="1"/>
  <c r="G8" i="15"/>
  <c r="G29" i="15"/>
  <c r="H29" i="15" s="1"/>
  <c r="G20" i="15"/>
  <c r="H20" i="15" s="1"/>
  <c r="G11" i="15"/>
  <c r="H11" i="15" s="1"/>
  <c r="G18" i="13"/>
  <c r="H18" i="13" s="1"/>
  <c r="G17" i="13"/>
  <c r="H17" i="13" s="1"/>
  <c r="G8" i="13"/>
  <c r="G24" i="13"/>
  <c r="H24" i="13" s="1"/>
  <c r="G11" i="13"/>
  <c r="H11" i="13" s="1"/>
  <c r="N29" i="6"/>
  <c r="N30" i="9" l="1"/>
  <c r="L31" i="9"/>
  <c r="M31" i="9"/>
  <c r="N30" i="8"/>
  <c r="L31" i="8"/>
  <c r="M31" i="8"/>
  <c r="N31" i="7"/>
  <c r="L32" i="7"/>
  <c r="M32" i="7"/>
  <c r="C43" i="5"/>
  <c r="H8" i="28"/>
  <c r="I29" i="5"/>
  <c r="H29" i="5"/>
  <c r="G29" i="5"/>
  <c r="F29" i="5"/>
  <c r="E29" i="5"/>
  <c r="D29" i="5"/>
  <c r="B29" i="5"/>
  <c r="C29" i="5"/>
  <c r="H8" i="37"/>
  <c r="I38" i="5"/>
  <c r="H38" i="5"/>
  <c r="G38" i="5"/>
  <c r="F38" i="5"/>
  <c r="B38" i="5"/>
  <c r="E38" i="5"/>
  <c r="D38" i="5"/>
  <c r="C38" i="5"/>
  <c r="H8" i="38"/>
  <c r="C39" i="5"/>
  <c r="I39" i="5"/>
  <c r="H39" i="5"/>
  <c r="B39" i="5"/>
  <c r="G39" i="5"/>
  <c r="F39" i="5"/>
  <c r="E39" i="5"/>
  <c r="D39" i="5"/>
  <c r="D43" i="5"/>
  <c r="H8" i="24"/>
  <c r="E25" i="5"/>
  <c r="D25" i="5"/>
  <c r="B25" i="5"/>
  <c r="C25" i="5"/>
  <c r="I25" i="5"/>
  <c r="H25" i="5"/>
  <c r="G25" i="5"/>
  <c r="F25" i="5"/>
  <c r="E43" i="5"/>
  <c r="H8" i="33"/>
  <c r="F34" i="5"/>
  <c r="B34" i="5"/>
  <c r="E34" i="5"/>
  <c r="D34" i="5"/>
  <c r="C34" i="5"/>
  <c r="I34" i="5"/>
  <c r="H34" i="5"/>
  <c r="G34" i="5"/>
  <c r="H8" i="40"/>
  <c r="E41" i="5"/>
  <c r="D41" i="5"/>
  <c r="B41" i="5"/>
  <c r="C41" i="5"/>
  <c r="I41" i="5"/>
  <c r="H41" i="5"/>
  <c r="G41" i="5"/>
  <c r="F41" i="5"/>
  <c r="H8" i="39"/>
  <c r="D40" i="5"/>
  <c r="C40" i="5"/>
  <c r="B40" i="5"/>
  <c r="I40" i="5"/>
  <c r="H40" i="5"/>
  <c r="G40" i="5"/>
  <c r="F40" i="5"/>
  <c r="E40" i="5"/>
  <c r="H8" i="45"/>
  <c r="I46" i="5"/>
  <c r="H46" i="5"/>
  <c r="G46" i="5"/>
  <c r="F46" i="5"/>
  <c r="B46" i="5"/>
  <c r="E46" i="5"/>
  <c r="D46" i="5"/>
  <c r="C46" i="5"/>
  <c r="F43" i="5"/>
  <c r="G43" i="5"/>
  <c r="H8" i="29"/>
  <c r="I30" i="5"/>
  <c r="H30" i="5"/>
  <c r="G30" i="5"/>
  <c r="F30" i="5"/>
  <c r="B30" i="5"/>
  <c r="E30" i="5"/>
  <c r="D30" i="5"/>
  <c r="C30" i="5"/>
  <c r="H8" i="32"/>
  <c r="E33" i="5"/>
  <c r="D33" i="5"/>
  <c r="B33" i="5"/>
  <c r="C33" i="5"/>
  <c r="I33" i="5"/>
  <c r="H33" i="5"/>
  <c r="G33" i="5"/>
  <c r="F33" i="5"/>
  <c r="B43" i="5"/>
  <c r="H8" i="43"/>
  <c r="H44" i="5"/>
  <c r="G44" i="5"/>
  <c r="F44" i="5"/>
  <c r="E44" i="5"/>
  <c r="D44" i="5"/>
  <c r="C44" i="5"/>
  <c r="B44" i="5"/>
  <c r="I44" i="5"/>
  <c r="H8" i="46"/>
  <c r="C47" i="5"/>
  <c r="I47" i="5"/>
  <c r="H47" i="5"/>
  <c r="B47" i="5"/>
  <c r="G47" i="5"/>
  <c r="F47" i="5"/>
  <c r="E47" i="5"/>
  <c r="D47" i="5"/>
  <c r="H43" i="5"/>
  <c r="H8" i="35"/>
  <c r="H36" i="5"/>
  <c r="G36" i="5"/>
  <c r="F36" i="5"/>
  <c r="E36" i="5"/>
  <c r="D36" i="5"/>
  <c r="C36" i="5"/>
  <c r="B36" i="5"/>
  <c r="I36" i="5"/>
  <c r="H8" i="34"/>
  <c r="G35" i="5"/>
  <c r="F35" i="5"/>
  <c r="E35" i="5"/>
  <c r="D35" i="5"/>
  <c r="C35" i="5"/>
  <c r="I35" i="5"/>
  <c r="H35" i="5"/>
  <c r="B35" i="5"/>
  <c r="I43" i="5"/>
  <c r="H8" i="23"/>
  <c r="E24" i="5"/>
  <c r="I24" i="5"/>
  <c r="H24" i="5"/>
  <c r="G24" i="5"/>
  <c r="C24" i="5"/>
  <c r="F24" i="5"/>
  <c r="D24" i="5"/>
  <c r="B24" i="5"/>
  <c r="B20" i="5"/>
  <c r="I20" i="5"/>
  <c r="C20" i="5"/>
  <c r="H20" i="5"/>
  <c r="D20" i="5"/>
  <c r="G20" i="5"/>
  <c r="E20" i="5"/>
  <c r="F20" i="5"/>
  <c r="H8" i="18"/>
  <c r="E19" i="5"/>
  <c r="B19" i="5"/>
  <c r="D19" i="5"/>
  <c r="F19" i="5"/>
  <c r="C19" i="5"/>
  <c r="I19" i="5"/>
  <c r="H19" i="5"/>
  <c r="G19" i="5"/>
  <c r="H8" i="17"/>
  <c r="D18" i="5"/>
  <c r="C18" i="5"/>
  <c r="I18" i="5"/>
  <c r="F18" i="5"/>
  <c r="E18" i="5"/>
  <c r="H18" i="5"/>
  <c r="G18" i="5"/>
  <c r="B18" i="5"/>
  <c r="H8" i="15"/>
  <c r="B16" i="5"/>
  <c r="I16" i="5"/>
  <c r="D16" i="5"/>
  <c r="H16" i="5"/>
  <c r="G16" i="5"/>
  <c r="C16" i="5"/>
  <c r="F16" i="5"/>
  <c r="E16" i="5"/>
  <c r="H8" i="13"/>
  <c r="H14" i="5"/>
  <c r="G14" i="5"/>
  <c r="I14" i="5"/>
  <c r="F14" i="5"/>
  <c r="E14" i="5"/>
  <c r="D14" i="5"/>
  <c r="B14" i="5"/>
  <c r="C14" i="5"/>
  <c r="N30" i="31"/>
  <c r="L31" i="31"/>
  <c r="M31" i="31"/>
  <c r="N31" i="30"/>
  <c r="M32" i="30"/>
  <c r="L32" i="30"/>
  <c r="N30" i="11"/>
  <c r="M31" i="11"/>
  <c r="L31" i="11"/>
  <c r="N31" i="8" l="1"/>
  <c r="L32" i="8"/>
  <c r="M32" i="8"/>
  <c r="N31" i="9"/>
  <c r="L32" i="9"/>
  <c r="M32" i="9"/>
  <c r="N32" i="7"/>
  <c r="L33" i="7"/>
  <c r="M33" i="7"/>
  <c r="N31" i="31"/>
  <c r="L32" i="31"/>
  <c r="M32" i="31"/>
  <c r="N32" i="30"/>
  <c r="M33" i="30"/>
  <c r="L33" i="30"/>
  <c r="N31" i="11"/>
  <c r="L32" i="11"/>
  <c r="M32" i="11"/>
  <c r="N33" i="7" l="1"/>
  <c r="L34" i="7"/>
  <c r="M34" i="7"/>
  <c r="N32" i="8"/>
  <c r="M33" i="8"/>
  <c r="L33" i="8"/>
  <c r="N32" i="9"/>
  <c r="M33" i="9"/>
  <c r="L33" i="9"/>
  <c r="G30" i="31"/>
  <c r="H30" i="31" s="1"/>
  <c r="G31" i="31"/>
  <c r="H31" i="31" s="1"/>
  <c r="G28" i="31"/>
  <c r="H28" i="31" s="1"/>
  <c r="G10" i="31"/>
  <c r="H10" i="31" s="1"/>
  <c r="N32" i="31"/>
  <c r="G15" i="31"/>
  <c r="H15" i="31" s="1"/>
  <c r="G12" i="31"/>
  <c r="H12" i="31" s="1"/>
  <c r="G11" i="31"/>
  <c r="H11" i="31" s="1"/>
  <c r="G21" i="31"/>
  <c r="H21" i="31" s="1"/>
  <c r="G24" i="31"/>
  <c r="H24" i="31" s="1"/>
  <c r="L34" i="30"/>
  <c r="N33" i="30"/>
  <c r="M34" i="30"/>
  <c r="N32" i="11"/>
  <c r="L33" i="11"/>
  <c r="N33" i="11" s="1"/>
  <c r="M33" i="11"/>
  <c r="G13" i="11" s="1"/>
  <c r="H13" i="11" s="1"/>
  <c r="G14" i="8"/>
  <c r="H14" i="8" s="1"/>
  <c r="M34" i="8" l="1"/>
  <c r="N33" i="8"/>
  <c r="L34" i="8"/>
  <c r="N33" i="9"/>
  <c r="L34" i="9"/>
  <c r="M34" i="9"/>
  <c r="M35" i="7"/>
  <c r="L35" i="7"/>
  <c r="N34" i="7"/>
  <c r="G20" i="11"/>
  <c r="H20" i="11" s="1"/>
  <c r="G25" i="11"/>
  <c r="H25" i="11" s="1"/>
  <c r="G9" i="11"/>
  <c r="H9" i="11" s="1"/>
  <c r="G10" i="11"/>
  <c r="H10" i="11" s="1"/>
  <c r="G30" i="11"/>
  <c r="H30" i="11" s="1"/>
  <c r="G33" i="11"/>
  <c r="H33" i="11" s="1"/>
  <c r="G17" i="11"/>
  <c r="H17" i="11" s="1"/>
  <c r="G15" i="11"/>
  <c r="H15" i="11" s="1"/>
  <c r="G26" i="11"/>
  <c r="H26" i="11" s="1"/>
  <c r="G19" i="11"/>
  <c r="H19" i="11" s="1"/>
  <c r="G29" i="11"/>
  <c r="H29" i="11" s="1"/>
  <c r="G16" i="11"/>
  <c r="H16" i="11" s="1"/>
  <c r="G31" i="11"/>
  <c r="H31" i="11" s="1"/>
  <c r="G27" i="11"/>
  <c r="H27" i="11" s="1"/>
  <c r="G21" i="11"/>
  <c r="H21" i="11" s="1"/>
  <c r="G14" i="11"/>
  <c r="H14" i="11" s="1"/>
  <c r="G24" i="11"/>
  <c r="H24" i="11" s="1"/>
  <c r="G22" i="11"/>
  <c r="H22" i="11" s="1"/>
  <c r="G28" i="11"/>
  <c r="H28" i="11" s="1"/>
  <c r="G8" i="31"/>
  <c r="G16" i="31"/>
  <c r="H16" i="31" s="1"/>
  <c r="G25" i="31"/>
  <c r="H25" i="31" s="1"/>
  <c r="G32" i="31"/>
  <c r="H32" i="31" s="1"/>
  <c r="G18" i="31"/>
  <c r="H18" i="31" s="1"/>
  <c r="G22" i="31"/>
  <c r="H22" i="31" s="1"/>
  <c r="G26" i="31"/>
  <c r="H26" i="31" s="1"/>
  <c r="G14" i="31"/>
  <c r="H14" i="31" s="1"/>
  <c r="G29" i="31"/>
  <c r="H29" i="31" s="1"/>
  <c r="G19" i="31"/>
  <c r="H19" i="31" s="1"/>
  <c r="G9" i="31"/>
  <c r="H9" i="31" s="1"/>
  <c r="G20" i="31"/>
  <c r="H20" i="31" s="1"/>
  <c r="G17" i="31"/>
  <c r="H17" i="31" s="1"/>
  <c r="G27" i="31"/>
  <c r="H27" i="31" s="1"/>
  <c r="G23" i="31"/>
  <c r="H23" i="31" s="1"/>
  <c r="G13" i="31"/>
  <c r="H13" i="31" s="1"/>
  <c r="M35" i="30"/>
  <c r="G18" i="30" s="1"/>
  <c r="H18" i="30" s="1"/>
  <c r="L35" i="30"/>
  <c r="N35" i="30" s="1"/>
  <c r="N34" i="30"/>
  <c r="G11" i="11"/>
  <c r="H11" i="11" s="1"/>
  <c r="G18" i="11"/>
  <c r="H18" i="11" s="1"/>
  <c r="G12" i="11"/>
  <c r="H12" i="11" s="1"/>
  <c r="G23" i="11"/>
  <c r="H23" i="11" s="1"/>
  <c r="G32" i="11"/>
  <c r="H32" i="11" s="1"/>
  <c r="G8" i="11"/>
  <c r="G38" i="8"/>
  <c r="H38" i="8" s="1"/>
  <c r="G28" i="8"/>
  <c r="H28" i="8" s="1"/>
  <c r="G41" i="8"/>
  <c r="H41" i="8" s="1"/>
  <c r="G11" i="8"/>
  <c r="H11" i="8" s="1"/>
  <c r="G33" i="8"/>
  <c r="H33" i="8" s="1"/>
  <c r="G9" i="8"/>
  <c r="H9" i="8" s="1"/>
  <c r="G22" i="8"/>
  <c r="H22" i="8" s="1"/>
  <c r="G18" i="8"/>
  <c r="H18" i="8" s="1"/>
  <c r="G30" i="8"/>
  <c r="H30" i="8" s="1"/>
  <c r="G16" i="8"/>
  <c r="H16" i="8" s="1"/>
  <c r="G17" i="8"/>
  <c r="H17" i="8" s="1"/>
  <c r="G15" i="8"/>
  <c r="H15" i="8" s="1"/>
  <c r="G35" i="8"/>
  <c r="H35" i="8" s="1"/>
  <c r="G24" i="8"/>
  <c r="H24" i="8" s="1"/>
  <c r="G36" i="8"/>
  <c r="H36" i="8" s="1"/>
  <c r="G31" i="8"/>
  <c r="H31" i="8" s="1"/>
  <c r="G26" i="8"/>
  <c r="H26" i="8" s="1"/>
  <c r="G34" i="8"/>
  <c r="H34" i="8" s="1"/>
  <c r="G32" i="8"/>
  <c r="H32" i="8" s="1"/>
  <c r="G20" i="8"/>
  <c r="H20" i="8" s="1"/>
  <c r="G19" i="8"/>
  <c r="H19" i="8" s="1"/>
  <c r="G13" i="8"/>
  <c r="H13" i="8" s="1"/>
  <c r="G40" i="8"/>
  <c r="H40" i="8" s="1"/>
  <c r="G23" i="8"/>
  <c r="H23" i="8" s="1"/>
  <c r="G8" i="8"/>
  <c r="G44" i="8"/>
  <c r="H44" i="8" s="1"/>
  <c r="G27" i="8"/>
  <c r="H27" i="8" s="1"/>
  <c r="G25" i="8"/>
  <c r="H25" i="8" s="1"/>
  <c r="G42" i="8"/>
  <c r="H42" i="8" s="1"/>
  <c r="G37" i="8"/>
  <c r="H37" i="8" s="1"/>
  <c r="G43" i="8"/>
  <c r="H43" i="8" s="1"/>
  <c r="G39" i="8"/>
  <c r="H39" i="8" s="1"/>
  <c r="G21" i="8"/>
  <c r="H21" i="8" s="1"/>
  <c r="G29" i="8"/>
  <c r="H29" i="8" s="1"/>
  <c r="G10" i="8"/>
  <c r="H10" i="8" s="1"/>
  <c r="L35" i="8" l="1"/>
  <c r="M35" i="8"/>
  <c r="N34" i="8"/>
  <c r="M35" i="9"/>
  <c r="L35" i="9"/>
  <c r="N34" i="9"/>
  <c r="L36" i="7"/>
  <c r="M36" i="7"/>
  <c r="N35" i="7"/>
  <c r="G33" i="30"/>
  <c r="H33" i="30" s="1"/>
  <c r="G25" i="30"/>
  <c r="H25" i="30" s="1"/>
  <c r="G26" i="30"/>
  <c r="H26" i="30" s="1"/>
  <c r="G13" i="30"/>
  <c r="H13" i="30" s="1"/>
  <c r="D27" i="51" s="1"/>
  <c r="G16" i="30"/>
  <c r="H16" i="30" s="1"/>
  <c r="G14" i="30"/>
  <c r="H14" i="30" s="1"/>
  <c r="G8" i="30"/>
  <c r="H8" i="30" s="1"/>
  <c r="G17" i="30"/>
  <c r="H17" i="30" s="1"/>
  <c r="G24" i="30"/>
  <c r="H24" i="30" s="1"/>
  <c r="G10" i="30"/>
  <c r="H10" i="30" s="1"/>
  <c r="G27" i="30"/>
  <c r="H27" i="30" s="1"/>
  <c r="G15" i="30"/>
  <c r="H15" i="30" s="1"/>
  <c r="D13" i="51"/>
  <c r="G22" i="30"/>
  <c r="H22" i="30" s="1"/>
  <c r="G23" i="30"/>
  <c r="H23" i="30" s="1"/>
  <c r="G21" i="30"/>
  <c r="H21" i="30" s="1"/>
  <c r="G29" i="30"/>
  <c r="H29" i="30" s="1"/>
  <c r="G34" i="30"/>
  <c r="H34" i="30" s="1"/>
  <c r="G28" i="30"/>
  <c r="H28" i="30" s="1"/>
  <c r="G19" i="30"/>
  <c r="H19" i="30" s="1"/>
  <c r="G30" i="30"/>
  <c r="H30" i="30" s="1"/>
  <c r="H8" i="31"/>
  <c r="D32" i="5"/>
  <c r="C32" i="5"/>
  <c r="B32" i="5"/>
  <c r="I32" i="5"/>
  <c r="H32" i="5"/>
  <c r="G32" i="5"/>
  <c r="F32" i="5"/>
  <c r="E32" i="5"/>
  <c r="H8" i="11"/>
  <c r="F12" i="5"/>
  <c r="B12" i="5"/>
  <c r="E12" i="5"/>
  <c r="D12" i="5"/>
  <c r="C12" i="5"/>
  <c r="G12" i="5"/>
  <c r="I12" i="5"/>
  <c r="H12" i="5"/>
  <c r="H8" i="8"/>
  <c r="G11" i="30"/>
  <c r="H11" i="30" s="1"/>
  <c r="G32" i="30"/>
  <c r="H32" i="30" s="1"/>
  <c r="G12" i="30"/>
  <c r="H12" i="30" s="1"/>
  <c r="G35" i="30"/>
  <c r="H35" i="30" s="1"/>
  <c r="G20" i="30"/>
  <c r="H20" i="30" s="1"/>
  <c r="G9" i="30"/>
  <c r="H9" i="30" s="1"/>
  <c r="G31" i="30"/>
  <c r="H31" i="30" s="1"/>
  <c r="L36" i="8" l="1"/>
  <c r="N35" i="8"/>
  <c r="M36" i="8"/>
  <c r="N35" i="9"/>
  <c r="L36" i="9"/>
  <c r="N36" i="9" s="1"/>
  <c r="G33" i="9" s="1"/>
  <c r="H33" i="9" s="1"/>
  <c r="M36" i="9"/>
  <c r="G22" i="9" s="1"/>
  <c r="H22" i="9" s="1"/>
  <c r="N36" i="7"/>
  <c r="L37" i="7"/>
  <c r="M37" i="7"/>
  <c r="G29" i="9"/>
  <c r="H29" i="9" s="1"/>
  <c r="G15" i="9"/>
  <c r="H15" i="9" s="1"/>
  <c r="G14" i="9"/>
  <c r="H14" i="9" s="1"/>
  <c r="G34" i="9"/>
  <c r="H34" i="9" s="1"/>
  <c r="G25" i="9"/>
  <c r="H25" i="9" s="1"/>
  <c r="D26" i="51" s="1"/>
  <c r="F31" i="5"/>
  <c r="G31" i="5"/>
  <c r="B31" i="5"/>
  <c r="H31" i="5"/>
  <c r="I31" i="5"/>
  <c r="C31" i="5"/>
  <c r="E31" i="5"/>
  <c r="D31" i="5"/>
  <c r="G30" i="9" l="1"/>
  <c r="H30" i="9" s="1"/>
  <c r="G13" i="9"/>
  <c r="H13" i="9" s="1"/>
  <c r="L38" i="7"/>
  <c r="M38" i="7"/>
  <c r="N37" i="7"/>
  <c r="G18" i="9"/>
  <c r="H18" i="9" s="1"/>
  <c r="G8" i="9"/>
  <c r="G11" i="9"/>
  <c r="H11" i="9" s="1"/>
  <c r="G24" i="9"/>
  <c r="H24" i="9" s="1"/>
  <c r="G32" i="9"/>
  <c r="H32" i="9" s="1"/>
  <c r="G16" i="9"/>
  <c r="H16" i="9" s="1"/>
  <c r="G23" i="9"/>
  <c r="H23" i="9" s="1"/>
  <c r="G12" i="9"/>
  <c r="H12" i="9" s="1"/>
  <c r="G26" i="9"/>
  <c r="H26" i="9" s="1"/>
  <c r="G36" i="9"/>
  <c r="H36" i="9" s="1"/>
  <c r="G10" i="9"/>
  <c r="H10" i="9" s="1"/>
  <c r="G9" i="9"/>
  <c r="H9" i="9" s="1"/>
  <c r="G17" i="9"/>
  <c r="H17" i="9" s="1"/>
  <c r="G19" i="9"/>
  <c r="H19" i="9" s="1"/>
  <c r="G21" i="9"/>
  <c r="H21" i="9" s="1"/>
  <c r="M37" i="8"/>
  <c r="N36" i="8"/>
  <c r="L37" i="8"/>
  <c r="G31" i="9"/>
  <c r="H31" i="9" s="1"/>
  <c r="G35" i="9"/>
  <c r="H35" i="9" s="1"/>
  <c r="G27" i="9"/>
  <c r="H27" i="9" s="1"/>
  <c r="G28" i="9"/>
  <c r="H28" i="9" s="1"/>
  <c r="G20" i="9"/>
  <c r="H20" i="9" s="1"/>
  <c r="L38" i="8" l="1"/>
  <c r="M38" i="8"/>
  <c r="N37" i="8"/>
  <c r="I10" i="5"/>
  <c r="B10" i="5"/>
  <c r="H10" i="5"/>
  <c r="E10" i="5"/>
  <c r="G10" i="5"/>
  <c r="H8" i="9"/>
  <c r="D10" i="51" s="1"/>
  <c r="F10" i="5"/>
  <c r="D10" i="5"/>
  <c r="C10" i="5"/>
  <c r="N38" i="7"/>
  <c r="L39" i="7"/>
  <c r="M39" i="7"/>
  <c r="G16" i="6"/>
  <c r="H16" i="6" s="1"/>
  <c r="G23" i="6"/>
  <c r="H23" i="6" s="1"/>
  <c r="G26" i="6"/>
  <c r="H26" i="6" s="1"/>
  <c r="D29" i="51" s="1"/>
  <c r="G27" i="6"/>
  <c r="H27" i="6" s="1"/>
  <c r="G20" i="6"/>
  <c r="G28" i="6"/>
  <c r="H28" i="6" s="1"/>
  <c r="G29" i="6"/>
  <c r="H29" i="6" s="1"/>
  <c r="G11" i="6"/>
  <c r="H11" i="6" s="1"/>
  <c r="G25" i="6"/>
  <c r="H25" i="6" s="1"/>
  <c r="G12" i="6"/>
  <c r="H12" i="6" s="1"/>
  <c r="G21" i="6"/>
  <c r="H21" i="6" s="1"/>
  <c r="G13" i="6"/>
  <c r="H13" i="6" s="1"/>
  <c r="G10" i="6"/>
  <c r="H10" i="6" s="1"/>
  <c r="G15" i="6"/>
  <c r="H15" i="6" s="1"/>
  <c r="G18" i="6"/>
  <c r="H18" i="6" s="1"/>
  <c r="G17" i="6"/>
  <c r="H17" i="6" s="1"/>
  <c r="G8" i="6"/>
  <c r="H8" i="6" s="1"/>
  <c r="G22" i="6"/>
  <c r="H22" i="6" s="1"/>
  <c r="G9" i="6"/>
  <c r="H9" i="6" s="1"/>
  <c r="G24" i="6"/>
  <c r="H24" i="6" s="1"/>
  <c r="G19" i="6"/>
  <c r="H19" i="6" s="1"/>
  <c r="G14" i="6"/>
  <c r="H14" i="6" s="1"/>
  <c r="G21" i="7" l="1"/>
  <c r="H21" i="7" s="1"/>
  <c r="G33" i="7"/>
  <c r="H33" i="7" s="1"/>
  <c r="G37" i="7"/>
  <c r="H37" i="7" s="1"/>
  <c r="G38" i="7"/>
  <c r="H38" i="7" s="1"/>
  <c r="M40" i="7"/>
  <c r="G32" i="7" s="1"/>
  <c r="H32" i="7" s="1"/>
  <c r="N39" i="7"/>
  <c r="L40" i="7"/>
  <c r="N40" i="7" s="1"/>
  <c r="N38" i="8"/>
  <c r="L39" i="8"/>
  <c r="M39" i="8"/>
  <c r="B7" i="5"/>
  <c r="C7" i="5"/>
  <c r="D7" i="5"/>
  <c r="E7" i="5"/>
  <c r="F7" i="5"/>
  <c r="G7" i="5"/>
  <c r="I7" i="5"/>
  <c r="H7" i="5"/>
  <c r="D17" i="51"/>
  <c r="D23" i="51"/>
  <c r="H20" i="6"/>
  <c r="G15" i="7" l="1"/>
  <c r="H15" i="7" s="1"/>
  <c r="G22" i="7"/>
  <c r="H22" i="7" s="1"/>
  <c r="G18" i="7"/>
  <c r="H18" i="7" s="1"/>
  <c r="G29" i="7"/>
  <c r="H29" i="7" s="1"/>
  <c r="G14" i="7"/>
  <c r="H14" i="7" s="1"/>
  <c r="G28" i="7"/>
  <c r="H28" i="7" s="1"/>
  <c r="G12" i="7"/>
  <c r="H12" i="7" s="1"/>
  <c r="G36" i="7"/>
  <c r="H36" i="7" s="1"/>
  <c r="G40" i="7"/>
  <c r="H40" i="7" s="1"/>
  <c r="G9" i="7"/>
  <c r="H9" i="7" s="1"/>
  <c r="D21" i="51" s="1"/>
  <c r="G13" i="7"/>
  <c r="H13" i="7" s="1"/>
  <c r="D30" i="51" s="1"/>
  <c r="G16" i="7"/>
  <c r="H16" i="7" s="1"/>
  <c r="G30" i="7"/>
  <c r="H30" i="7" s="1"/>
  <c r="D11" i="51" s="1"/>
  <c r="G31" i="7"/>
  <c r="H31" i="7" s="1"/>
  <c r="G19" i="7"/>
  <c r="H19" i="7" s="1"/>
  <c r="G11" i="7"/>
  <c r="H11" i="7" s="1"/>
  <c r="D22" i="51" s="1"/>
  <c r="G10" i="7"/>
  <c r="H10" i="7" s="1"/>
  <c r="G35" i="7"/>
  <c r="H35" i="7" s="1"/>
  <c r="G26" i="7"/>
  <c r="H26" i="7" s="1"/>
  <c r="G8" i="7"/>
  <c r="D31" i="51"/>
  <c r="G20" i="7"/>
  <c r="H20" i="7" s="1"/>
  <c r="D19" i="51" s="1"/>
  <c r="G23" i="7"/>
  <c r="H23" i="7" s="1"/>
  <c r="G24" i="7"/>
  <c r="H24" i="7" s="1"/>
  <c r="D12" i="51" s="1"/>
  <c r="G25" i="7"/>
  <c r="H25" i="7" s="1"/>
  <c r="M40" i="8"/>
  <c r="N39" i="8"/>
  <c r="L40" i="8"/>
  <c r="G17" i="7"/>
  <c r="H17" i="7" s="1"/>
  <c r="D20" i="51" s="1"/>
  <c r="G39" i="7"/>
  <c r="H39" i="7" s="1"/>
  <c r="G27" i="7"/>
  <c r="H27" i="7" s="1"/>
  <c r="G34" i="7"/>
  <c r="H34" i="7" s="1"/>
  <c r="D15" i="51" l="1"/>
  <c r="N40" i="8"/>
  <c r="L41" i="8"/>
  <c r="M41" i="8"/>
  <c r="H8" i="7"/>
  <c r="D24" i="51" s="1"/>
  <c r="I8" i="5"/>
  <c r="B8" i="5"/>
  <c r="H8" i="5"/>
  <c r="G8" i="5"/>
  <c r="C8" i="5"/>
  <c r="F8" i="5"/>
  <c r="D8" i="5"/>
  <c r="E8" i="5"/>
  <c r="D16" i="51"/>
  <c r="D28" i="51"/>
  <c r="D25" i="51"/>
  <c r="M42" i="8" l="1"/>
  <c r="N41" i="8"/>
  <c r="L42" i="8"/>
  <c r="M43" i="8" l="1"/>
  <c r="L43" i="8"/>
  <c r="N42" i="8"/>
  <c r="L44" i="8" l="1"/>
  <c r="N44" i="8" s="1"/>
  <c r="N43" i="8"/>
  <c r="M44" i="8"/>
  <c r="G12" i="8" s="1"/>
  <c r="H12" i="8" l="1"/>
  <c r="D18" i="51" s="1"/>
  <c r="I9" i="5"/>
  <c r="E9" i="5"/>
  <c r="C9" i="5"/>
  <c r="G9" i="5"/>
  <c r="H9" i="5"/>
  <c r="F9" i="5"/>
  <c r="B9" i="5"/>
  <c r="D9" i="5"/>
  <c r="P20" i="51" l="1"/>
  <c r="Q20" i="51" s="1"/>
  <c r="P15" i="51"/>
  <c r="Q15" i="51" s="1"/>
  <c r="P23" i="51"/>
  <c r="Q23" i="51" s="1"/>
  <c r="P25" i="51"/>
  <c r="Q25" i="51" s="1"/>
  <c r="P10" i="51"/>
  <c r="Q10" i="51" s="1"/>
  <c r="P18" i="51"/>
  <c r="Q18" i="51" s="1"/>
  <c r="P22" i="51"/>
  <c r="Q22" i="51" s="1"/>
  <c r="P12" i="51"/>
  <c r="Q12" i="51" s="1"/>
  <c r="P31" i="51"/>
  <c r="Q31" i="51" s="1"/>
  <c r="P30" i="51"/>
  <c r="Q30" i="51" s="1"/>
  <c r="P27" i="51"/>
  <c r="Q27" i="51" s="1"/>
  <c r="P14" i="51"/>
  <c r="Q14" i="51" s="1"/>
  <c r="P16" i="51"/>
  <c r="Q16" i="51" s="1"/>
  <c r="P29" i="51"/>
  <c r="Q29" i="51" s="1"/>
  <c r="P17" i="51"/>
  <c r="Q17" i="51" s="1"/>
  <c r="P11" i="51"/>
  <c r="Q11" i="51" s="1"/>
  <c r="P26" i="51"/>
  <c r="Q26" i="51" s="1"/>
  <c r="P13" i="51"/>
  <c r="Q13" i="51" s="1"/>
  <c r="P28" i="51"/>
  <c r="Q28" i="51" s="1"/>
  <c r="P19" i="51"/>
  <c r="Q19" i="51" s="1"/>
  <c r="P21" i="51"/>
  <c r="Q21" i="51" s="1"/>
  <c r="H20" i="51"/>
  <c r="H22" i="51" s="1"/>
  <c r="J20" i="51"/>
  <c r="J22" i="51" s="1"/>
  <c r="P24" i="51"/>
  <c r="Q24" i="51" s="1"/>
  <c r="P32" i="51"/>
  <c r="Q32" i="51" s="1"/>
  <c r="L20" i="51"/>
  <c r="L22" i="51" s="1"/>
</calcChain>
</file>

<file path=xl/sharedStrings.xml><?xml version="1.0" encoding="utf-8"?>
<sst xmlns="http://schemas.openxmlformats.org/spreadsheetml/2006/main" count="6747" uniqueCount="322">
  <si>
    <t>Resumo do evento</t>
  </si>
  <si>
    <t>Delegação</t>
  </si>
  <si>
    <t>Qtd Participantes</t>
  </si>
  <si>
    <t>Total Pontos</t>
  </si>
  <si>
    <t>Ranking Delegações</t>
  </si>
  <si>
    <t>Rank</t>
  </si>
  <si>
    <t>Pontos</t>
  </si>
  <si>
    <t>AC</t>
  </si>
  <si>
    <t>AL</t>
  </si>
  <si>
    <t>AM</t>
  </si>
  <si>
    <t>BA</t>
  </si>
  <si>
    <t>CE</t>
  </si>
  <si>
    <t>DF</t>
  </si>
  <si>
    <t>GO</t>
  </si>
  <si>
    <t>MA</t>
  </si>
  <si>
    <t>MSP</t>
  </si>
  <si>
    <t>MT</t>
  </si>
  <si>
    <t>PB</t>
  </si>
  <si>
    <t>Pontos:</t>
  </si>
  <si>
    <t>PE</t>
  </si>
  <si>
    <t>PI</t>
  </si>
  <si>
    <t>Delegação:</t>
  </si>
  <si>
    <t>PR</t>
  </si>
  <si>
    <t>RJ</t>
  </si>
  <si>
    <t>RN</t>
  </si>
  <si>
    <t>RO</t>
  </si>
  <si>
    <t>RR</t>
  </si>
  <si>
    <t>Clique no desenho para ver o ranking das provas</t>
  </si>
  <si>
    <t>RS</t>
  </si>
  <si>
    <t>SC</t>
  </si>
  <si>
    <t>SE</t>
  </si>
  <si>
    <t>TCU</t>
  </si>
  <si>
    <t>URU</t>
  </si>
  <si>
    <t>Prova</t>
  </si>
  <si>
    <t>Série</t>
  </si>
  <si>
    <t>Tipo Prova</t>
  </si>
  <si>
    <t>Categoria</t>
  </si>
  <si>
    <t>Raia</t>
  </si>
  <si>
    <t>Nome</t>
  </si>
  <si>
    <t>1ª PROVA</t>
  </si>
  <si>
    <t>1 ª SÉRIE</t>
  </si>
  <si>
    <t>25M Crawl Masc</t>
  </si>
  <si>
    <t>CAT. Best Sênior</t>
  </si>
  <si>
    <t>AFONSO VELEZ DA SILVA</t>
  </si>
  <si>
    <t>ANTÔNIO FIRMINO PEREIRA DE NOVAIS</t>
  </si>
  <si>
    <t>2 ª SÉRIE</t>
  </si>
  <si>
    <t>ANTÔNIO RODRIGUES DE LIMA</t>
  </si>
  <si>
    <t>CARLOS ALBERTO BARRETO FILHO</t>
  </si>
  <si>
    <t>CARLOS ALBERTO DOS SANTOS DORNELLES</t>
  </si>
  <si>
    <t>EDISON IMAR OLIVEIRA MELLO</t>
  </si>
  <si>
    <t>EDSON LUIZ DE MOURA</t>
  </si>
  <si>
    <t>3 ª SÉRIE</t>
  </si>
  <si>
    <t>EDUARDO EMILIO LANG DI PIETRO</t>
  </si>
  <si>
    <t>FLAVIO DAS NEVES SOUZA</t>
  </si>
  <si>
    <t>JOÃO BATISTA KOERIG TANCREDO</t>
  </si>
  <si>
    <t>JAQUES MARQUES DE MORAES</t>
  </si>
  <si>
    <t>FRANCISCO JAYME DE AGUIAR NETO</t>
  </si>
  <si>
    <t>4 ª SÉRIE</t>
  </si>
  <si>
    <t>GILVANDO JOSÉ LOURENÇO</t>
  </si>
  <si>
    <t>JOSÉ DE MIRANDA COSTA</t>
  </si>
  <si>
    <t>JOSÉ NERES QUARESMA</t>
  </si>
  <si>
    <t>LOURIVAL ALEIXO DOS REIS</t>
  </si>
  <si>
    <t>MAURO CAMPOS MUNIZ</t>
  </si>
  <si>
    <t>5 ª SÉRIE</t>
  </si>
  <si>
    <t>WALTER UDSON FERNANDES</t>
  </si>
  <si>
    <t>MAURY ANTONIO CEQUINEL JUNIOR</t>
  </si>
  <si>
    <t>MILTON BITTENCOURT CANTANHEDE FILHO</t>
  </si>
  <si>
    <t>RICARDO HELEN DA SILVA</t>
  </si>
  <si>
    <t>SEVERINO RAYMUNDO DE LUCENA NETO</t>
  </si>
  <si>
    <t>2ª PROVA</t>
  </si>
  <si>
    <t>CAT. Sênior</t>
  </si>
  <si>
    <t>WAGNER MACEDO DE MOURA</t>
  </si>
  <si>
    <t>VICENTE FÉLIX PERRUSI JÚNIOR</t>
  </si>
  <si>
    <t>VALMIR LEONCIO DA SILVA</t>
  </si>
  <si>
    <t>ADALBERTO SANTOS FERREIRA</t>
  </si>
  <si>
    <t>ALEXANDRE LESSA LIMA</t>
  </si>
  <si>
    <t>ALFREDO CÉSAR MONTEZUMA BATISTA BELO</t>
  </si>
  <si>
    <t>ANTONIO GILBERTO DE OLIVEIRA JALES</t>
  </si>
  <si>
    <t>ANTONIO JOSÉ ALGEBAILE</t>
  </si>
  <si>
    <t>CARLOS ARMANDO NOGUEIRA DIAS</t>
  </si>
  <si>
    <t>CARLOS AUGUSTO DA SILVA</t>
  </si>
  <si>
    <t>CARLOS EDUARDO AMORIM FRANÇA</t>
  </si>
  <si>
    <t>CARLOS HENRIQUE DE SIQUEIRA</t>
  </si>
  <si>
    <t>CLÁUDIO ROBERTO KOSKODAN DAS CHAGAS</t>
  </si>
  <si>
    <t>FERNANDO FERNANDES RODRIGUES</t>
  </si>
  <si>
    <t>JOSELMAR SAMPAIO ALVES</t>
  </si>
  <si>
    <t>JAYLSON FABIANH LOPES CAMPELO</t>
  </si>
  <si>
    <t>JOSUÉ MARTINS</t>
  </si>
  <si>
    <t>LEONARDO BRAGA DE VINCENZI</t>
  </si>
  <si>
    <t>LEONARDO ROCHA MIRANDA</t>
  </si>
  <si>
    <t>LUCIANO JOSÉ GAMA DE LUNA</t>
  </si>
  <si>
    <t>6 ª SÉRIE</t>
  </si>
  <si>
    <t>LUIS GUSTAVO DE AQUINO CARVALHO</t>
  </si>
  <si>
    <t>MARCELO GRAMOLINI BIANCHINI</t>
  </si>
  <si>
    <t>MARLON HOMEM DE ASCENÇÃO</t>
  </si>
  <si>
    <t>PAULO ROBERTO OLIVEIRA DE MELO</t>
  </si>
  <si>
    <t>NELSON MENDES DE OLIVEIRA</t>
  </si>
  <si>
    <t>7 ª SÉRIE</t>
  </si>
  <si>
    <t>MAURO MENDES DE OLIVEIRA</t>
  </si>
  <si>
    <t>OSWALDO DEMÓSTHENES LOPES CHAVES JÚNIOR</t>
  </si>
  <si>
    <t>PEDRO COELHO TEIXEIRA CAVALCANT</t>
  </si>
  <si>
    <t>RILDO JOSÉ CATÃO DE AGUIAR</t>
  </si>
  <si>
    <t>TALES DE NATAL GONDIM D'OLIVEIRA</t>
  </si>
  <si>
    <t>3ª PROVA</t>
  </si>
  <si>
    <t>CAT. Master</t>
  </si>
  <si>
    <t>ALAN FERNANDES PIMENTA</t>
  </si>
  <si>
    <t>ALESSANDRO CARVALHO LIMA</t>
  </si>
  <si>
    <t>ALYSSON MATTJE</t>
  </si>
  <si>
    <t>ÂNGELO MÁRCIO DA SILVA</t>
  </si>
  <si>
    <t>BRUNO KAIPPER CERATTI</t>
  </si>
  <si>
    <t>CARLOS ANDREY HOLANDA PEREIRA</t>
  </si>
  <si>
    <t>CARLOS EDUARDO BOLLMANN</t>
  </si>
  <si>
    <t>CARLOS ROBERTO ROMERO GENEROSO</t>
  </si>
  <si>
    <t>DAMIANY DA FONSECA</t>
  </si>
  <si>
    <t>DIEGO SÁ DE MOURA</t>
  </si>
  <si>
    <t>DJAM ANTONIO FREITAS DE BITTENCOURT</t>
  </si>
  <si>
    <t>EDUARDO ANDRÉ PEREIRA LIMA NORBERTO</t>
  </si>
  <si>
    <t>FABIANO ABEL FERREIRA DE LIMA</t>
  </si>
  <si>
    <t>FABIO AUGUSTO SANTOS FALABELLA</t>
  </si>
  <si>
    <t>FULVIO ALESSANDER LONGHI DE SOUZA</t>
  </si>
  <si>
    <t>GLAUCIO FERNANDO BRITO OLIVEIRA</t>
  </si>
  <si>
    <t>GLEIDSON DA COSTA CAMPOS</t>
  </si>
  <si>
    <t>HELTON ROGÉRIO PINHEIRO BENTES</t>
  </si>
  <si>
    <t>JOÃO TORRES DE MELO SABOIA NETO</t>
  </si>
  <si>
    <t>JOÃO BATISTA DE ANDRADE JÚNIOR</t>
  </si>
  <si>
    <t>ILUENY CONSTÂNCIO CHAVES DOS SANTOS</t>
  </si>
  <si>
    <t>LEANDRO CARVALHO DE CASTRO</t>
  </si>
  <si>
    <t>LEONARDO CESAR SANTOS CHAVES</t>
  </si>
  <si>
    <t>MORENO AUGUSTO DE ALMEIDA BARRETO</t>
  </si>
  <si>
    <t>NELSON COSTA JUNIOR</t>
  </si>
  <si>
    <t>JAISON DE ALBUQUERQUE GALVÃO</t>
  </si>
  <si>
    <t>LUCAS SILVA RAMOS</t>
  </si>
  <si>
    <t>NEWTON NERY DOS SANTOS</t>
  </si>
  <si>
    <t>ROBERTO CARLOS DE SÁ MIRANDA</t>
  </si>
  <si>
    <t>RODRIGO DA SILVA MATEUS</t>
  </si>
  <si>
    <t>8 ª SÉRIE</t>
  </si>
  <si>
    <t>OTACILIO PRATES NETO</t>
  </si>
  <si>
    <t>ROMULO MIRANDA ALVIM</t>
  </si>
  <si>
    <t>SÉRGIO HENRIQUE PIO DE SALES</t>
  </si>
  <si>
    <t>VICTOR MARCUZ DE MORAES</t>
  </si>
  <si>
    <t>WARBARENO ALVES DA COSTA RAPOSO</t>
  </si>
  <si>
    <t>4ª PROVA</t>
  </si>
  <si>
    <t>CAT. Livre</t>
  </si>
  <si>
    <t>ALEX DA SILVA BRILHANTE</t>
  </si>
  <si>
    <t>ALEXANDRE THIESEN BECSI</t>
  </si>
  <si>
    <t>ALLAN RICARDO SILVA DE SOUZA</t>
  </si>
  <si>
    <t>ANDRÉ ELIAS GARCIA SANTANA</t>
  </si>
  <si>
    <t>ARTHUR ROSA RIBEIRO CUNHA</t>
  </si>
  <si>
    <t>BRUNO RIBEIRO MARQUES</t>
  </si>
  <si>
    <t>DIEGO CARVALHO FERRAZ DA SILVA</t>
  </si>
  <si>
    <t>DOUGLAS MONTEIRO DE CASTRO</t>
  </si>
  <si>
    <t>FELIPE LIMA SANTOS</t>
  </si>
  <si>
    <t>FELIPE RABELO DE AGUIAR</t>
  </si>
  <si>
    <t>GENIVAL ANDRADE DE OLIVEIRA</t>
  </si>
  <si>
    <t>GUSTAVO RODRIGUES ALVES</t>
  </si>
  <si>
    <t>JESCE JOHN DA SILVA BORGES</t>
  </si>
  <si>
    <t>LUCAS MATIAS DE SOUZA BARCELLOS</t>
  </si>
  <si>
    <t>LUIZ HENRIQUE DA SILVA FREITAS</t>
  </si>
  <si>
    <t>MARIVALDO FELIPE DE MELO</t>
  </si>
  <si>
    <t>PAULO GERMANO DA COSTA ALVES FILHO</t>
  </si>
  <si>
    <t>PEDRO THIAGO FALCÃO BROAD</t>
  </si>
  <si>
    <t>REMO GREGÓRIO HONÓRIO</t>
  </si>
  <si>
    <t>TARCIO WELLERSON DA SILVA LIMA</t>
  </si>
  <si>
    <t>TERCIO GOMES RABELO</t>
  </si>
  <si>
    <t>UITAN BARRETO ALVES</t>
  </si>
  <si>
    <t>VALMIR GOMES BENAYON JUNIOR</t>
  </si>
  <si>
    <t>VICTOR CARVALHO SOARES DE ARAÚJO</t>
  </si>
  <si>
    <t>5ª PROVA</t>
  </si>
  <si>
    <t>25M Peito Masc</t>
  </si>
  <si>
    <t>ROBERTO MORAES SANCHOTENE</t>
  </si>
  <si>
    <t>6ª PROVA</t>
  </si>
  <si>
    <t>ANTÔNIO PEREIRA DE MACÊDO NETO</t>
  </si>
  <si>
    <t>CARLOS AUGUSTO LOPES SIQUEIRA</t>
  </si>
  <si>
    <t>EVANDRO DE SANTA CRUZ ARRUDA</t>
  </si>
  <si>
    <t>MARCO ANTONIO DA SILVA PEREIRA</t>
  </si>
  <si>
    <t>MARCO ANTÔNIO FAVORETTI</t>
  </si>
  <si>
    <t>ROGERIO CARVALHEIRA</t>
  </si>
  <si>
    <t>VILMAR BARROS MIRANDA</t>
  </si>
  <si>
    <t>7ª PROVA</t>
  </si>
  <si>
    <t>8ª PROVA</t>
  </si>
  <si>
    <t>ADRIANO MARABUCO DE ALBUQUERQUE LIMA</t>
  </si>
  <si>
    <t>FRANCISCO WASHINGTON TORRES ARAÚJO JÚNIOR</t>
  </si>
  <si>
    <t>VICTOR CORREIA DE OLIVEIRA PEREIRA</t>
  </si>
  <si>
    <t>9ª PROVA</t>
  </si>
  <si>
    <t>25M Costa Masc</t>
  </si>
  <si>
    <t>10ª PROVA</t>
  </si>
  <si>
    <t>OMAR DA SILVEIRA NETO</t>
  </si>
  <si>
    <t>OTACÍLIO LEITE DA SILVA JUNIOR</t>
  </si>
  <si>
    <t>PEDRO COELHO TEIXEIRA CAVALCANTI</t>
  </si>
  <si>
    <t>SEVERIANO DUARTE JUNIOR</t>
  </si>
  <si>
    <t>11ª PROVA</t>
  </si>
  <si>
    <t>12ª PROVA</t>
  </si>
  <si>
    <t>FILIPE LUNARI CUNHA DE ARAÚJO COSTA</t>
  </si>
  <si>
    <t>13ª PROVA</t>
  </si>
  <si>
    <t>25M Borboleta Masc</t>
  </si>
  <si>
    <t>14ª PROVA</t>
  </si>
  <si>
    <t>15ª PROVA</t>
  </si>
  <si>
    <t>JULIANO TAVARES PEDROSA SILVA</t>
  </si>
  <si>
    <t>VINÍCIUS CURI DE SOUZA</t>
  </si>
  <si>
    <t>16ª PROVA</t>
  </si>
  <si>
    <t>KLINGER HENRIQUE QUEIROZ DE SOUZA</t>
  </si>
  <si>
    <t>17ª PROVA</t>
  </si>
  <si>
    <t>Revezamento 4X25M Masc</t>
  </si>
  <si>
    <t>18ª PROVA</t>
  </si>
  <si>
    <t>19ª PROVA</t>
  </si>
  <si>
    <t>20ª PROVA</t>
  </si>
  <si>
    <t>Revezamento 4X25M Misto</t>
  </si>
  <si>
    <t>21ª PROVA</t>
  </si>
  <si>
    <t>22ª PROVA</t>
  </si>
  <si>
    <t>23ª PROVA</t>
  </si>
  <si>
    <t>25M Crawl Feminino</t>
  </si>
  <si>
    <t>ELIZABETH NUNES REGO</t>
  </si>
  <si>
    <t>FLAVIA DE BRITO ALBUQUERQUE</t>
  </si>
  <si>
    <t>JOSMARINA CÂMARA FEITOSA</t>
  </si>
  <si>
    <t>LILIANE MORAES PERILO</t>
  </si>
  <si>
    <t>LUCINE DE MOURA SANTOS PEREIRA BATISTA</t>
  </si>
  <si>
    <t>MARGARIDA RODRIGUES FERREIRA</t>
  </si>
  <si>
    <t>NOEMI CALDAS BAHIA FALCÃO</t>
  </si>
  <si>
    <t>OLGA CRISTINA VIEIRA DA FONSECA E CAIXETA</t>
  </si>
  <si>
    <t>SELVA SILVEIRA DE QUEIROZ</t>
  </si>
  <si>
    <t>24ª PROVA</t>
  </si>
  <si>
    <t>ANA CLAUDIA ESPINHA MACHADO</t>
  </si>
  <si>
    <t>CYBELLE CRISTINE VENDRAMIN</t>
  </si>
  <si>
    <t>EDIMARA BATISTA DE SOUZA</t>
  </si>
  <si>
    <t>FLAVIA BURMEISTER MARTINS</t>
  </si>
  <si>
    <t>GLACE SILVA AUGUSTA PIMENTEL</t>
  </si>
  <si>
    <t>GLAUCY MAIA PINHEIRO</t>
  </si>
  <si>
    <t>IRACEMA SOARES MINEIRO</t>
  </si>
  <si>
    <t>LAURA MARÍA SAPELLI BACIGALUPI</t>
  </si>
  <si>
    <t>MARIA LARISSA REIS E SILVA MÁXIMO DE ARAÚJO</t>
  </si>
  <si>
    <t>MARILIA DANTAS DE ARAÚJO LIMA BRITO</t>
  </si>
  <si>
    <t>MARTA CRISTINA MAGALHÃES</t>
  </si>
  <si>
    <t>MAYRA VELOSO PORTO PIRES DE OLIVEIRA</t>
  </si>
  <si>
    <t>PATRICIA MARIA SKOLAUDE CORREA</t>
  </si>
  <si>
    <t>RAQUEL ALVES DE MOURA</t>
  </si>
  <si>
    <t>ROSANA RESENDE BRANDÃO</t>
  </si>
  <si>
    <t>SANDRA VERAS DE AZEVEDO</t>
  </si>
  <si>
    <t>SIMONE RIBEIRO</t>
  </si>
  <si>
    <t>VIVIANE BRUM SILVA</t>
  </si>
  <si>
    <t>25ª PROVA</t>
  </si>
  <si>
    <t>ALESSANDRA ANTONY DE QUEIROZ</t>
  </si>
  <si>
    <t>ANA PAULA COSTA DE SOUZA MARTINS FIGUEIREDO</t>
  </si>
  <si>
    <t>ANDRESSA ZANCANARO DE ABREU</t>
  </si>
  <si>
    <t>ARETUSA KEIKO RONDON TANAKA</t>
  </si>
  <si>
    <t>CLÁUDIA DE LIRA ALBUQUERQUE</t>
  </si>
  <si>
    <t>CRISTINA DE LIMA BARBOSA</t>
  </si>
  <si>
    <t>DANIELA CAVALHEIRO DUTRA</t>
  </si>
  <si>
    <t>EDA REGINA DOEDERLEIN SCHWARTZ</t>
  </si>
  <si>
    <t>ELISSANDRA MONTEIRO FREIRE ALVARES</t>
  </si>
  <si>
    <t>ERICA KALINEA BARBOSA DE SOUZA BRITO SALES DE ARAUJO</t>
  </si>
  <si>
    <t>ÉRIKA MANUELLA DE ANDRADE CAMPOS</t>
  </si>
  <si>
    <t>FABIANA TIMOTHEO DO AMARAL COELHO</t>
  </si>
  <si>
    <t>FLORENCE LIMA VERDE ARRUDA</t>
  </si>
  <si>
    <t>JORDANA CELLI BULHOES CAMPOS</t>
  </si>
  <si>
    <t>LAYANA OLIVEIRA RUFINO TORRES DE SÁ</t>
  </si>
  <si>
    <t>LEISI BERNARDI</t>
  </si>
  <si>
    <t>LUÍZI MOREIRA GONÇALVES PEREIRA DA COSTA</t>
  </si>
  <si>
    <t>PAOLA CAROLINA CANUTO BRANDÃO</t>
  </si>
  <si>
    <t>PATRÍCIA DE ARAUJO MEDEIROS FRANZOTTI</t>
  </si>
  <si>
    <t>ROSIANE GOMES SOTO</t>
  </si>
  <si>
    <t>VALQUIRIA NOGUEIRA SOARES</t>
  </si>
  <si>
    <t>26ª PROVA</t>
  </si>
  <si>
    <t>ADRIANNE REGINA DA SILVA FREIRE</t>
  </si>
  <si>
    <t>ALESSANDRA DE SOUZA SÁ</t>
  </si>
  <si>
    <t>ALINE MENDONÇA DE ANDRADE</t>
  </si>
  <si>
    <t>ANA CAROLINA MONTEIRO DE MORAIS</t>
  </si>
  <si>
    <t>ANA PAULA SAMPAIO SILVA PEREIRA</t>
  </si>
  <si>
    <t>ANDREIA ALVES DE ARAUJO</t>
  </si>
  <si>
    <t>BIANCA MARIA ALENCAR DE OLIVEIRA</t>
  </si>
  <si>
    <t>CHRISTINE SANTOS DEL NERO</t>
  </si>
  <si>
    <t>CAROLINE CUNHA DE OLIVEIRA ATHAYDE</t>
  </si>
  <si>
    <t>DANIELLE MARTINS DA CÂMARA CORTEZ</t>
  </si>
  <si>
    <t>DANIELLE NOVAES RODRIGUES DA CUNHA</t>
  </si>
  <si>
    <t>ELAINE CHRISTIANNE PEREIRA DE SIQUEIRA</t>
  </si>
  <si>
    <t>FLAVIA LAISSA ROCHA MORAES</t>
  </si>
  <si>
    <t>GABRIELA QUINES MENDELSKI</t>
  </si>
  <si>
    <t>IZABELLE CALDERARO DA SILVA GALÃO</t>
  </si>
  <si>
    <t>JULIANA BAUM VIVIAN</t>
  </si>
  <si>
    <t>LETÍCIA ANICESIO MACHADO</t>
  </si>
  <si>
    <t>MARIANA DE LUNA CURY</t>
  </si>
  <si>
    <t>PAMELA BARBOSA ENGEL</t>
  </si>
  <si>
    <t>PATRICIA RODRIGUES FERNANDES DE OLIVEIRA</t>
  </si>
  <si>
    <t>ROSAURA HAYDEN DE ALMEIDA</t>
  </si>
  <si>
    <t>SÂMARA Q M DE FRANÇA NUNES</t>
  </si>
  <si>
    <t>27ª PROVA</t>
  </si>
  <si>
    <t>25M Peito Feminino</t>
  </si>
  <si>
    <t>28ª PROVA</t>
  </si>
  <si>
    <t>GLICIA GOMES FRANCO</t>
  </si>
  <si>
    <t>JACQUELINE VIANA SOUSA</t>
  </si>
  <si>
    <t>LILIANE MENDES DE OLIVEIRA CHUAHY</t>
  </si>
  <si>
    <t>LILIANNE MIGUEL</t>
  </si>
  <si>
    <t>MARIA OLIVIA SILVEIRA REIS</t>
  </si>
  <si>
    <t>VALQUIRIA NOGUEIRA SOARES BARROS ARAÚJO</t>
  </si>
  <si>
    <t>29ª PROVA</t>
  </si>
  <si>
    <t>ELIANA GAMA DA SILVA</t>
  </si>
  <si>
    <t>ROSEMARY FARIAS VIEIRA</t>
  </si>
  <si>
    <t>30ª PROVA</t>
  </si>
  <si>
    <t>LARA LOSS FERNANDES</t>
  </si>
  <si>
    <t>31ª PROVA</t>
  </si>
  <si>
    <t>25M Costa Feminino</t>
  </si>
  <si>
    <t>32ª PROVA</t>
  </si>
  <si>
    <t>33ª PROVA</t>
  </si>
  <si>
    <t>34ª PROVA</t>
  </si>
  <si>
    <t>35ª PROVA</t>
  </si>
  <si>
    <t>25M Borboleta Feminino</t>
  </si>
  <si>
    <t>36ª PROVA</t>
  </si>
  <si>
    <t>37ª PROVA</t>
  </si>
  <si>
    <t>38ª PROVA</t>
  </si>
  <si>
    <t>39ª PROVA</t>
  </si>
  <si>
    <t>25M Revezamento 4x25 Feminino</t>
  </si>
  <si>
    <t>40ª PROVA</t>
  </si>
  <si>
    <t>41ª PROVA</t>
  </si>
  <si>
    <t>Colocação</t>
  </si>
  <si>
    <t>Coletivas</t>
  </si>
  <si>
    <t>Duplas</t>
  </si>
  <si>
    <t>Individuais</t>
  </si>
  <si>
    <t>RANKING GERAL</t>
  </si>
  <si>
    <t>Ranking Geral</t>
  </si>
  <si>
    <t>Tempo</t>
  </si>
  <si>
    <t>Ranking</t>
  </si>
  <si>
    <t>Pontuação</t>
  </si>
  <si>
    <t>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</si>
</sst>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:ss.00"/>
  </numFmts>
  <fonts count="14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u/>
      <sz val="11"/>
      <color theme="0"/>
      <name val="Calibri"/>
      <family val="2"/>
      <scheme val="minor"/>
    </font>
    <font>
      <b/>
      <i/>
      <u/>
      <sz val="16"/>
      <color theme="0"/>
      <name val="Calibri"/>
      <family val="2"/>
      <scheme val="minor"/>
    </font>
    <font>
      <b/>
      <i/>
      <u/>
      <sz val="2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1"/>
      <color theme="4" tint="-0.249977111117893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i/>
      <u/>
      <sz val="14"/>
      <color theme="0"/>
      <name val="Calibri"/>
      <family val="2"/>
      <scheme val="minor"/>
    </font>
    <font>
      <b/>
      <i/>
      <sz val="9"/>
      <color theme="4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gradientFill degree="45">
        <stop position="0">
          <color theme="0"/>
        </stop>
        <stop position="1">
          <color theme="4"/>
        </stop>
      </gradient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06918546098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/>
      </left>
      <right style="medium">
        <color theme="1"/>
      </right>
      <top style="medium">
        <color theme="0"/>
      </top>
      <bottom style="medium">
        <color theme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0691854609822"/>
      </left>
      <right/>
      <top style="thin">
        <color theme="0" tint="-0.14996795556505021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679555650502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2" borderId="0" xfId="0" applyFill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0" xfId="0" applyFont="1"/>
    <xf numFmtId="0" fontId="4" fillId="4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14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3" fillId="4" borderId="1" xfId="0" applyFont="1" applyFill="1" applyBorder="1" applyAlignment="1" applyProtection="1">
      <alignment horizontal="center"/>
      <protection locked="0"/>
    </xf>
    <xf numFmtId="0" fontId="3" fillId="4" borderId="2" xfId="0" applyFont="1" applyFill="1" applyBorder="1" applyAlignment="1" applyProtection="1">
      <alignment horizontal="center"/>
      <protection locked="0"/>
    </xf>
    <xf numFmtId="0" fontId="10" fillId="4" borderId="17" xfId="0" applyFont="1" applyFill="1" applyBorder="1" applyAlignment="1">
      <alignment horizontal="right"/>
    </xf>
    <xf numFmtId="0" fontId="0" fillId="0" borderId="0" xfId="0" applyAlignment="1">
      <alignment horizontal="center" vertical="center"/>
    </xf>
    <xf numFmtId="0" fontId="0" fillId="0" borderId="1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0" fontId="0" fillId="8" borderId="16" xfId="0" applyFill="1" applyBorder="1" applyAlignment="1" applyProtection="1">
      <alignment horizontal="center"/>
      <protection hidden="1"/>
    </xf>
    <xf numFmtId="0" fontId="0" fillId="7" borderId="16" xfId="0" applyFill="1" applyBorder="1" applyAlignment="1" applyProtection="1">
      <alignment horizontal="center"/>
      <protection hidden="1"/>
    </xf>
    <xf numFmtId="0" fontId="0" fillId="9" borderId="16" xfId="0" applyFill="1" applyBorder="1" applyAlignment="1" applyProtection="1">
      <alignment horizontal="center"/>
      <protection hidden="1"/>
    </xf>
    <xf numFmtId="0" fontId="2" fillId="6" borderId="23" xfId="0" applyFont="1" applyFill="1" applyBorder="1" applyAlignment="1" applyProtection="1">
      <alignment horizontal="center"/>
      <protection hidden="1"/>
    </xf>
    <xf numFmtId="0" fontId="2" fillId="6" borderId="19" xfId="0" applyFont="1" applyFill="1" applyBorder="1" applyAlignment="1" applyProtection="1">
      <alignment horizontal="center"/>
      <protection hidden="1"/>
    </xf>
    <xf numFmtId="0" fontId="2" fillId="6" borderId="20" xfId="0" applyFont="1" applyFill="1" applyBorder="1" applyAlignment="1" applyProtection="1">
      <alignment horizontal="center"/>
      <protection hidden="1"/>
    </xf>
    <xf numFmtId="0" fontId="2" fillId="5" borderId="23" xfId="0" applyFont="1" applyFill="1" applyBorder="1" applyAlignment="1" applyProtection="1">
      <alignment horizontal="center"/>
      <protection hidden="1"/>
    </xf>
    <xf numFmtId="0" fontId="2" fillId="5" borderId="19" xfId="0" applyFont="1" applyFill="1" applyBorder="1" applyAlignment="1" applyProtection="1">
      <alignment horizontal="center"/>
      <protection hidden="1"/>
    </xf>
    <xf numFmtId="0" fontId="2" fillId="5" borderId="20" xfId="0" applyFont="1" applyFill="1" applyBorder="1" applyAlignment="1" applyProtection="1">
      <alignment horizontal="center"/>
      <protection hidden="1"/>
    </xf>
    <xf numFmtId="0" fontId="2" fillId="6" borderId="24" xfId="0" applyFont="1" applyFill="1" applyBorder="1" applyAlignment="1" applyProtection="1">
      <alignment horizontal="center"/>
      <protection hidden="1"/>
    </xf>
    <xf numFmtId="0" fontId="2" fillId="6" borderId="10" xfId="0" applyFont="1" applyFill="1" applyBorder="1" applyAlignment="1" applyProtection="1">
      <alignment horizontal="center"/>
      <protection hidden="1"/>
    </xf>
    <xf numFmtId="0" fontId="2" fillId="6" borderId="9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1" fillId="6" borderId="18" xfId="1" applyFont="1" applyFill="1" applyBorder="1" applyProtection="1">
      <protection locked="0"/>
    </xf>
    <xf numFmtId="0" fontId="11" fillId="5" borderId="18" xfId="1" applyFont="1" applyFill="1" applyBorder="1" applyProtection="1">
      <protection locked="0"/>
    </xf>
    <xf numFmtId="0" fontId="11" fillId="6" borderId="8" xfId="1" applyFont="1" applyFill="1" applyBorder="1" applyProtection="1">
      <protection locked="0"/>
    </xf>
    <xf numFmtId="164" fontId="0" fillId="0" borderId="14" xfId="0" applyNumberFormat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hidden="1"/>
    </xf>
    <xf numFmtId="164" fontId="0" fillId="0" borderId="27" xfId="0" applyNumberFormat="1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hidden="1"/>
    </xf>
    <xf numFmtId="0" fontId="12" fillId="4" borderId="21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5" fillId="3" borderId="0" xfId="0" applyFont="1" applyFill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3" fillId="4" borderId="2" xfId="0" applyFont="1" applyFill="1" applyBorder="1" applyAlignment="1" applyProtection="1">
      <alignment horizontal="center"/>
      <protection locked="0"/>
    </xf>
    <xf numFmtId="0" fontId="3" fillId="4" borderId="3" xfId="0" applyFont="1" applyFill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496"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numFmt numFmtId="164" formatCode="mm:ss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4" formatCode="mm:ss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rgb="FFFFFFFF"/>
        </top>
      </border>
    </dxf>
    <dxf>
      <border outline="0">
        <bottom style="thin">
          <color rgb="FFFFFFFF"/>
        </bottom>
      </border>
    </dxf>
    <dxf>
      <border outline="0">
        <top style="thin">
          <color auto="1"/>
        </top>
      </border>
    </dxf>
    <dxf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/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numFmt numFmtId="165" formatCode="hh:mm:ss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1" hidden="1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  <protection locked="0" hidden="0"/>
    </dxf>
    <dxf>
      <border outline="0">
        <top style="thin">
          <color theme="0"/>
        </top>
      </border>
    </dxf>
    <dxf>
      <border outline="0">
        <bottom style="thin">
          <color theme="0"/>
        </bottom>
      </border>
    </dxf>
    <dxf>
      <border outline="0">
        <top style="thin">
          <color auto="1"/>
        </top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protection locked="1" hidden="1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Resumo Evento'!A1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Resumo Ranking'!A1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567027</xdr:colOff>
      <xdr:row>0</xdr:row>
      <xdr:rowOff>0</xdr:rowOff>
    </xdr:from>
    <xdr:to>
      <xdr:col>5</xdr:col>
      <xdr:colOff>476155</xdr:colOff>
      <xdr:row>4</xdr:row>
      <xdr:rowOff>172029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71A785D-0E92-45B9-98C7-FEFFF4EDD6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3581897" y="0"/>
          <a:ext cx="1611535" cy="89708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602726</xdr:colOff>
      <xdr:row>23</xdr:row>
      <xdr:rowOff>32467</xdr:rowOff>
    </xdr:from>
    <xdr:to>
      <xdr:col>6</xdr:col>
      <xdr:colOff>19461</xdr:colOff>
      <xdr:row>27</xdr:row>
      <xdr:rowOff>18034</xdr:rowOff>
    </xdr:to>
    <xdr:pic>
      <xdr:nvPicPr>
        <xdr:cNvPr id="14" name="Imagem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EDBF11-BADC-805A-913E-47A99B014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10900" y="4521641"/>
          <a:ext cx="709484" cy="722056"/>
        </a:xfrm>
        <a:prstGeom prst="rect">
          <a:avLst/>
        </a:prstGeom>
      </xdr:spPr>
    </xdr:pic>
    <xdr:clientData/>
  </xdr:twoCellAnchor>
  <xdr:twoCellAnchor>
    <xdr:from>
      <xdr:col>5</xdr:col>
      <xdr:colOff>551124</xdr:colOff>
      <xdr:row>9</xdr:row>
      <xdr:rowOff>172030</xdr:rowOff>
    </xdr:from>
    <xdr:to>
      <xdr:col>12</xdr:col>
      <xdr:colOff>218441</xdr:colOff>
      <xdr:row>18</xdr:row>
      <xdr:rowOff>138055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D83AA579-2324-416F-95B7-0B967C3082FD}"/>
            </a:ext>
          </a:extLst>
        </xdr:cNvPr>
        <xdr:cNvGrpSpPr/>
      </xdr:nvGrpSpPr>
      <xdr:grpSpPr>
        <a:xfrm>
          <a:off x="5132649" y="2067505"/>
          <a:ext cx="2181917" cy="1594800"/>
          <a:chOff x="5309153" y="0"/>
          <a:chExt cx="1918335" cy="1840230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BA698F4B-B92D-5DFE-3F49-3F66E0C497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09153" y="0"/>
            <a:ext cx="1918335" cy="1840230"/>
          </a:xfrm>
          <a:prstGeom prst="rect">
            <a:avLst/>
          </a:prstGeom>
        </xdr:spPr>
      </xdr:pic>
      <xdr:sp macro="" textlink="">
        <xdr:nvSpPr>
          <xdr:cNvPr id="5" name="Text Box 1">
            <a:extLst>
              <a:ext uri="{FF2B5EF4-FFF2-40B4-BE49-F238E27FC236}">
                <a16:creationId xmlns:a16="http://schemas.microsoft.com/office/drawing/2014/main" id="{D47BE1D5-745C-235F-26E5-9DFBF4A414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46913" y="168220"/>
            <a:ext cx="612913" cy="6931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32004" rIns="0" bIns="0" anchor="ctr" upright="1"/>
          <a:lstStyle/>
          <a:p>
            <a:pPr algn="ctr" rtl="0">
              <a:defRPr sz="1000"/>
            </a:pPr>
            <a:r>
              <a:rPr lang="pt-BR" sz="24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🥇</a:t>
            </a:r>
            <a:endParaRPr lang="pt-BR" sz="900" b="0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</xdr:txBody>
      </xdr:sp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E31D0E65-D1E0-B35E-A575-93FB916C91A1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84775" y="470204"/>
            <a:ext cx="424319" cy="4529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32004" rIns="0" bIns="0" anchor="t" upright="1"/>
          <a:lstStyle/>
          <a:p>
            <a:pPr algn="l" rtl="0">
              <a:defRPr sz="1000"/>
            </a:pPr>
            <a:r>
              <a:rPr lang="pt-BR" sz="24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🥈</a:t>
            </a:r>
          </a:p>
        </xdr:txBody>
      </xdr:sp>
      <xdr:sp macro="" textlink="">
        <xdr:nvSpPr>
          <xdr:cNvPr id="9" name="Text Box 3">
            <a:extLst>
              <a:ext uri="{FF2B5EF4-FFF2-40B4-BE49-F238E27FC236}">
                <a16:creationId xmlns:a16="http://schemas.microsoft.com/office/drawing/2014/main" id="{F115E8B0-C055-6919-37F3-0E283A06E0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6634705" y="470204"/>
            <a:ext cx="472109" cy="4822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36576" tIns="32004" rIns="0" bIns="0" anchor="t" upright="1"/>
          <a:lstStyle/>
          <a:p>
            <a:pPr algn="l" rtl="0">
              <a:defRPr sz="1000"/>
            </a:pPr>
            <a:r>
              <a:rPr lang="pt-BR" sz="24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🥉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7710C39-FB4F-4560-B628-6F4583F85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07DCA8-74A6-4252-8A41-ABC36465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8606461-1059-49CA-9E9C-A71E8A73B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505E41-69FE-426B-81BA-C175EEAAE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161626F-42BE-4089-AFBE-176BB45E3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1F31D9-8F94-42F8-97C2-19E43831D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361435B-0881-48BF-9877-6E83A4B8C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F60AA0-A0A8-4A8D-B2F1-C2248B58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9D56DA8-71D1-47CA-A551-72C37EBD6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A16DE1-FA27-4A3E-B453-5DD4C1877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61B01E9-9D19-4504-980D-2861692F4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2BEB20-864D-4F2F-870B-75A16238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1C14973-17FD-4F4C-8D69-31C8C985D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F4450F-BEC2-4EF9-8767-314F7F2BD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6ED6FF6-8390-463E-9F76-EC5D5427D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35336B-F957-4DAE-A01A-667BFC8B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684F893-834C-421D-88EC-96AA209C2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E44F3E-EEA4-44CF-872E-148759C6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501362D-2804-4A27-AD10-6F571CA4B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744800-9825-4BD1-96B3-3BEA8B369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</xdr:colOff>
      <xdr:row>0</xdr:row>
      <xdr:rowOff>7620</xdr:rowOff>
    </xdr:from>
    <xdr:to>
      <xdr:col>1</xdr:col>
      <xdr:colOff>2129790</xdr:colOff>
      <xdr:row>5</xdr:row>
      <xdr:rowOff>15979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92563F-3E80-48B8-965E-43CA5CAC3C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716280" y="7620"/>
          <a:ext cx="2118360" cy="9094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1348740</xdr:colOff>
      <xdr:row>0</xdr:row>
      <xdr:rowOff>34290</xdr:rowOff>
    </xdr:from>
    <xdr:to>
      <xdr:col>5</xdr:col>
      <xdr:colOff>2205990</xdr:colOff>
      <xdr:row>4</xdr:row>
      <xdr:rowOff>153067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AABC9AEF-D3BC-9CD2-48D3-EA7209AA8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790" y="34290"/>
          <a:ext cx="857250" cy="8426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68580</xdr:rowOff>
    </xdr:from>
    <xdr:to>
      <xdr:col>0</xdr:col>
      <xdr:colOff>649605</xdr:colOff>
      <xdr:row>4</xdr:row>
      <xdr:rowOff>114300</xdr:rowOff>
    </xdr:to>
    <xdr:sp macro="" textlink="">
      <xdr:nvSpPr>
        <xdr:cNvPr id="16" name="Text Box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C5A354-394D-47F9-965F-3FB5F5285125}"/>
            </a:ext>
          </a:extLst>
        </xdr:cNvPr>
        <xdr:cNvSpPr txBox="1">
          <a:spLocks noChangeArrowheads="1"/>
        </xdr:cNvSpPr>
      </xdr:nvSpPr>
      <xdr:spPr bwMode="auto">
        <a:xfrm>
          <a:off x="0" y="68580"/>
          <a:ext cx="649605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ctr" upright="1"/>
        <a:lstStyle/>
        <a:p>
          <a:pPr algn="ctr" rtl="0">
            <a:defRPr sz="1000"/>
          </a:pPr>
          <a:r>
            <a:rPr lang="pt-BR" sz="4400" b="0" i="0" u="none" strike="noStrike" baseline="0">
              <a:solidFill>
                <a:srgbClr val="000000"/>
              </a:solidFill>
              <a:latin typeface="Calibri"/>
              <a:cs typeface="Calibri"/>
            </a:rPr>
            <a:t>🏆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4</xdr:row>
      <xdr:rowOff>4705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56F7814-5776-457C-975E-F65799CF8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0"/>
          <a:ext cx="1280491" cy="76670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E1D619-C22D-4443-AEFE-C9AEBEFCA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31F6F16-FF53-40E7-A556-DDD79A947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776E24-99E0-45D7-BA30-371424F1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FD5803F-6566-421B-851F-C03367B6B2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976335-0270-40AA-995A-56F1BBC02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2D1239E-C7B3-47D4-A07A-0878105D6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4D9C35-DE78-42D0-A867-F57DC8C7C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A3CEB0D-87A6-424E-BE24-A7D566392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3CEF2D-E163-41F2-9C44-E520D539F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88C84FB-A102-47B3-ADF3-36A20F340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24C62A-8308-4972-86FA-77DDC42A4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46FD852-5EBF-4F0B-9B7D-0E04F1157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BAAFC9-8D29-4C89-9B07-D5A44DDB5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8815734-B0F0-40D8-870C-0CF798AF7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39A5B2-2BAF-4833-A93C-FF602E271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C6B66BC-5463-4AFB-92A6-0D60212CB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128D18-8CD3-477F-9544-14F3DF7D1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BD1BEB4-C914-4B8C-AF29-D5E969E6F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3AA923-6B51-452F-82A3-117A02F6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-9525</xdr:colOff>
      <xdr:row>1</xdr:row>
      <xdr:rowOff>7041</xdr:rowOff>
    </xdr:from>
    <xdr:to>
      <xdr:col>2</xdr:col>
      <xdr:colOff>28575</xdr:colOff>
      <xdr:row>5</xdr:row>
      <xdr:rowOff>11746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2057FBF-2592-4B2C-B459-14F9D32E3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-9525" y="188016"/>
          <a:ext cx="1285875" cy="72860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14" name="Imagem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03AF3B-8E04-D310-35B6-16D394A24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6652" y="21038"/>
          <a:ext cx="704022" cy="69551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615A803-665E-4181-8CDA-D8C946011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19EA23-900C-41F8-8635-450E51501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4E9F22-F756-4F79-B43D-0EB0CA4DC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DD537B-E844-43BC-A12B-6EC23126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9F19B08-0B3E-4D4F-8721-D50D7EF8A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CD6F53-D84B-4D4A-AC1A-B42111CDE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515040F-1429-4E9E-A861-7F08ECB24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40F7F9-7456-4082-B4D8-1F42E122B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475BA31-7DE1-4155-BA31-0BAF815D4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20A0AC-8D66-4C6C-88DC-83E77F13F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D6D1AFD-C85C-4F0A-B736-936C35AFF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0EFD17-150B-4F6C-B98D-064FBADA8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58462D8-D6EA-42A1-BB97-8E4AA85C0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D849EA-D567-46E0-9D21-BEC31A14A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F8DB63B-6763-4C19-9B61-13218E0E8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E723B6-9F7E-4439-A399-D8736D553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2A1224D-FC2C-490D-A99A-B52437E1B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3DD8F0-E115-4483-92FA-3EACF5A70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7764C8E-ED36-4B10-ADCC-A8C96E85E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3B3013-ABEC-4ED0-87C5-3BF0B03FD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7D57FD6-58E6-4F30-9C90-A6A1646498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3241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4DB6F-2B7F-4E55-8DBB-E397BE1B6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292E07A-9237-43EF-AF65-72C901624F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AFB66F-3F7C-4CF6-915D-A3B915455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F0882AC-368D-4060-B885-D8CC8BF90B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A4BABE-5085-426C-A20C-98A27B902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81CF4BF-0317-4808-BC93-2518007A4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4A5E07-8971-4686-B53B-FFBB9A81B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391B0B-2D47-4739-B94E-D5244A23D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CBE68A-4356-4FE8-8BE2-0F4CEE764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219CBB-A3EB-46B1-B097-7B6964FCA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1ED8A3-CBE7-44B9-9DBA-CB26882E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2E6BFA-E4C2-4875-99D3-5DB2AF96CD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96F674-085A-48E2-B788-E7F1456FD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17461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7EF9447-2139-4990-A2F9-A60F82A4E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819316</xdr:colOff>
      <xdr:row>3</xdr:row>
      <xdr:rowOff>169896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F851D2-8B30-40D3-A2FF-CC64DE100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A8AA82-1CBD-40C4-A35C-EE18D1352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09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998B36-3060-49CA-8EDE-6E98092B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13547" cy="6955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16566</xdr:rowOff>
    </xdr:from>
    <xdr:to>
      <xdr:col>2</xdr:col>
      <xdr:colOff>38100</xdr:colOff>
      <xdr:row>5</xdr:row>
      <xdr:rowOff>21271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073D4AA-C0AB-429D-B5D4-F259F24E2D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91" b="16374"/>
        <a:stretch/>
      </xdr:blipFill>
      <xdr:spPr>
        <a:xfrm>
          <a:off x="0" y="201351"/>
          <a:ext cx="1323975" cy="72479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107674</xdr:colOff>
      <xdr:row>0</xdr:row>
      <xdr:rowOff>21038</xdr:rowOff>
    </xdr:from>
    <xdr:to>
      <xdr:col>7</xdr:col>
      <xdr:colOff>815506</xdr:colOff>
      <xdr:row>3</xdr:row>
      <xdr:rowOff>173706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BF0BF6-40FD-4724-8778-C9285C966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3919" y="17228"/>
          <a:ext cx="709737" cy="69940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514F9C55-5906-406F-A196-5EEC05A5B54C}" name="RankingDeleg" displayName="RankingDeleg" ref="B9:D32" totalsRowShown="0" headerRowDxfId="495">
  <autoFilter ref="B9:D32" xr:uid="{514F9C55-5906-406F-A196-5EEC05A5B54C}"/>
  <tableColumns count="3">
    <tableColumn id="1" xr3:uid="{D4A58E46-5B33-421B-BE89-84B0ACFF23D0}" name="Delegação" dataDxfId="494"/>
    <tableColumn id="2" xr3:uid="{309F856E-074F-4FA5-9B5D-BB5A54940202}" name="Qtd Participantes" dataDxfId="493"/>
    <tableColumn id="3" xr3:uid="{F2241EF9-CD9F-4BA9-BCE1-7A83301E10B0}" name="Total Pontos" dataDxfId="492">
      <calculatedColumnFormula>SUMIF(Prova01[Delegação],'Resumo Evento'!B10,Prova01[Pontuação])+SUMIF(Prova02[Delegação],'Resumo Evento'!B10,Prova02[Pontuação])+SUMIF(Prova03[Delegação],'Resumo Evento'!B10,Prova03[Pontuação])+SUMIF(Prova04[Delegação],'Resumo Evento'!B10,Prova04[Pontuação])+SUMIF(Prova05[Delegação],'Resumo Evento'!B10,Prova05[Pontuação])+SUMIF(Prova06[Delegação],'Resumo Evento'!B10,Prova06[Pontuação])+SUMIF(Prova07[Delegação],'Resumo Evento'!B10,Prova07[Pontuação])+SUMIF(Prova08[Delegação],'Resumo Evento'!B10,Prova08[Pontuação])+SUMIF(Prova09[Delegação],'Resumo Evento'!B10,Prova09[Pontuação])+SUMIF(Prova10[Delegação],'Resumo Evento'!B10,Prova10[Pontuação])+SUMIF(Prova11[Delegação],'Resumo Evento'!B10,Prova11[Pontuação])+SUMIF(Prova12[Delegação],'Resumo Evento'!B10,Prova12[Pontuação])+SUMIF(Prova13[Delegação],'Resumo Evento'!B10,Prova13[Pontuação])+SUMIF(Prova14[Delegação],'Resumo Evento'!B10,Prova14[Pontuação])+SUMIF(Prova15[Delegação],'Resumo Evento'!B10,Prova15[Pontuação])+SUMIF(Prova16[Delegação],'Resumo Evento'!B10,Prova16[Pontuação])+SUMIF(Prova17[Delegação],'Resumo Evento'!B10,Prova17[Pontuação])+SUMIF(Prova18[Delegação],'Resumo Evento'!B10,Prova18[Pontuação])+SUMIF(Prova19[Delegação],'Resumo Evento'!B10,Prova19[Pontuação])+SUMIF(Prova20[Delegação],'Resumo Evento'!B10,Prova20[Pontuação])+SUMIF(Prova21[Delegação],'Resumo Evento'!B10,Prova21[Pontuação])+SUMIF(Prova22[Delegação],'Resumo Evento'!B10,Prova22[Pontuação])+SUMIF(Prova23[Delegação],'Resumo Evento'!B10,Prova23[Pontuação])+SUMIF(Prova24[Delegação],'Resumo Evento'!B10,Prova24[Pontuação])+SUMIF(Prova25[Delegação],'Resumo Evento'!B10,Prova25[Pontuação])+SUMIF(Prova26[Delegação],'Resumo Evento'!B10,Prova26[Pontuação])+SUMIF(Prova27[Delegação],'Resumo Evento'!B10,Prova27[Pontuação])+SUMIF(Prova28[Delegação],'Resumo Evento'!B10,Prova28[Pontuação])+SUMIF(Prova29[Delegação],'Resumo Evento'!B10,Prova29[Pontuação])+SUMIF(Prova30[Delegação],'Resumo Evento'!B10,Prova30[Pontuação])+SUMIF(Prova31[Delegação],'Resumo Evento'!B10,Prova31[Pontuação])+SUMIF(Prova32[Delegação],'Resumo Evento'!B10,Prova32[Pontuação])+SUMIF(Prova33[Delegação],'Resumo Evento'!B10,Prova33[Pontuação])+SUMIF(Prova34[Delegação],'Resumo Evento'!B10,Prova34[Pontuação])+SUMIF(Prova35[Delegação],'Resumo Evento'!B10,Prova35[Pontuação])+SUMIF(Prova36[Delegação],'Resumo Evento'!B10,Prova36[Pontuação])+SUMIF(Prova37[Delegação],'Resumo Evento'!B10,Prova37[Pontuação])+SUMIF(Prova38[Delegação],'Resumo Evento'!B10,Prova38[Pontuação])+SUMIF(Prova39[Delegação],'Resumo Evento'!B10,Prova39[Pontuação])+SUMIF(Prova40[Delegação],'Resumo Evento'!B10,Prova40[Pontuação])+SUMIF(Prova41[Delegação],'Resumo Evento'!B10,Prova41[Pontuação])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AB2DA5F-F198-4818-8CB3-7383260522BE}" name="Prova09" displayName="Prova09" ref="B7:H24" totalsRowShown="0" headerRowDxfId="395" dataDxfId="394" headerRowBorderDxfId="392" tableBorderDxfId="393" totalsRowBorderDxfId="391">
  <autoFilter ref="B7:H24" xr:uid="{79CFF532-0B6A-44E6-8054-51C4273AB483}"/>
  <sortState xmlns:xlrd2="http://schemas.microsoft.com/office/spreadsheetml/2017/richdata2" ref="B8:H24">
    <sortCondition ref="B8:B24"/>
    <sortCondition ref="C8:C24"/>
  </sortState>
  <tableColumns count="7">
    <tableColumn id="1" xr3:uid="{EF21E768-5CC5-432A-BF1B-8CDE9F5E3BF3}" name="Série" dataDxfId="390"/>
    <tableColumn id="2" xr3:uid="{0F6ED7DF-5330-4D47-A75A-F250BC1A765E}" name="Raia" dataDxfId="389"/>
    <tableColumn id="3" xr3:uid="{395871AF-F24E-4D0C-A5B1-7E2A3F8A0077}" name="Nome" dataDxfId="388"/>
    <tableColumn id="4" xr3:uid="{8EDB6F4A-CF02-4645-A3BA-0B602D34E4D1}" name="Delegação" dataDxfId="387">
      <calculatedColumnFormula>IFERROR((VLOOKUP(D8,DADOS,2,0)),"")</calculatedColumnFormula>
    </tableColumn>
    <tableColumn id="5" xr3:uid="{C831859C-0FA5-481A-9924-8DCE79701662}" name="Tempo" dataDxfId="386"/>
    <tableColumn id="6" xr3:uid="{8C91CBB9-D045-4CED-ADF3-0C63819EC190}" name="Ranking" dataDxfId="385">
      <calculatedColumnFormula>IFERROR((VLOOKUP(F8,$M$8:$N$24,2)),"-")</calculatedColumnFormula>
    </tableColumn>
    <tableColumn id="7" xr3:uid="{D32D3A37-CD76-4C79-852E-171A35CD76EE}" name="Pontuação" dataDxfId="384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2E8E9A9-672A-4632-9BB2-479E8E3503B1}" name="Prova10" displayName="Prova10" ref="B7:H29" totalsRowShown="0" headerRowDxfId="383" dataDxfId="382" headerRowBorderDxfId="380" tableBorderDxfId="381" totalsRowBorderDxfId="379">
  <autoFilter ref="B7:H29" xr:uid="{79CFF532-0B6A-44E6-8054-51C4273AB483}"/>
  <sortState xmlns:xlrd2="http://schemas.microsoft.com/office/spreadsheetml/2017/richdata2" ref="B8:H29">
    <sortCondition ref="B8:B29"/>
    <sortCondition ref="C8:C29"/>
  </sortState>
  <tableColumns count="7">
    <tableColumn id="1" xr3:uid="{4FAF8569-4BB5-46CD-AD0B-578D5432A9B4}" name="Série" dataDxfId="378"/>
    <tableColumn id="2" xr3:uid="{2A9DCC85-EAFC-44C7-93A5-C072C9180B3E}" name="Raia" dataDxfId="377"/>
    <tableColumn id="3" xr3:uid="{F9F653A9-597B-48FB-A0FE-78AD6FCF4250}" name="Nome" dataDxfId="376"/>
    <tableColumn id="4" xr3:uid="{754EF21F-2D91-458E-81BE-78C386515889}" name="Delegação" dataDxfId="375">
      <calculatedColumnFormula>IFERROR((VLOOKUP(D8,DADOS,2,0)),"")</calculatedColumnFormula>
    </tableColumn>
    <tableColumn id="5" xr3:uid="{3E2AFFB8-39A9-481C-A3B2-350F905F8C56}" name="Tempo" dataDxfId="374"/>
    <tableColumn id="6" xr3:uid="{A488828C-2BE7-4FF5-8BF5-BCD568185E90}" name="Ranking" dataDxfId="373">
      <calculatedColumnFormula>IFERROR((VLOOKUP(F8,$M$8:$N$29,2)),"-")</calculatedColumnFormula>
    </tableColumn>
    <tableColumn id="7" xr3:uid="{7A4A8AF3-EE84-4FD2-A1CE-02DC4A01F599}" name="Pontuação" dataDxfId="372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190576E-2C84-4D22-9F2D-4F80702056AA}" name="Prova11" displayName="Prova11" ref="B7:H24" totalsRowShown="0" headerRowDxfId="371" dataDxfId="370" headerRowBorderDxfId="368" tableBorderDxfId="369" totalsRowBorderDxfId="367">
  <autoFilter ref="B7:H24" xr:uid="{79CFF532-0B6A-44E6-8054-51C4273AB483}"/>
  <sortState xmlns:xlrd2="http://schemas.microsoft.com/office/spreadsheetml/2017/richdata2" ref="B8:H24">
    <sortCondition ref="B8:B24"/>
    <sortCondition ref="C8:C24"/>
  </sortState>
  <tableColumns count="7">
    <tableColumn id="1" xr3:uid="{3486263A-5C2A-4FC4-A178-A5D1C7DBE793}" name="Série" dataDxfId="366"/>
    <tableColumn id="2" xr3:uid="{5141A1C7-EF63-4FD2-8593-AA883E30BA03}" name="Raia" dataDxfId="365"/>
    <tableColumn id="3" xr3:uid="{96D2E17C-ED96-43A3-8205-2B5535AA1243}" name="Nome" dataDxfId="364"/>
    <tableColumn id="4" xr3:uid="{1F32356B-55AF-488A-ADD5-4E83AA3F456D}" name="Delegação" dataDxfId="363">
      <calculatedColumnFormula>IFERROR((VLOOKUP(D8,DADOS,2,0)),"")</calculatedColumnFormula>
    </tableColumn>
    <tableColumn id="5" xr3:uid="{26095323-C9EC-4CE8-AB9A-B2DDBE9BC9C9}" name="Tempo" dataDxfId="362"/>
    <tableColumn id="6" xr3:uid="{A4B45A00-9CE1-4E53-8F43-E6E20738F89E}" name="Ranking" dataDxfId="361">
      <calculatedColumnFormula>IFERROR((VLOOKUP(F8,$M$8:$N$24,2)),"-")</calculatedColumnFormula>
    </tableColumn>
    <tableColumn id="7" xr3:uid="{E7E501D6-A2F5-40AE-BDC3-04B9E3AFCDE8}" name="Pontuação" dataDxfId="360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B96ECA1-AD34-4B14-8A3D-AC990BD66C1B}" name="Prova12" displayName="Prova12" ref="B7:H16" totalsRowShown="0" headerRowDxfId="359" dataDxfId="358" headerRowBorderDxfId="356" tableBorderDxfId="357" totalsRowBorderDxfId="355">
  <autoFilter ref="B7:H16" xr:uid="{79CFF532-0B6A-44E6-8054-51C4273AB483}"/>
  <sortState xmlns:xlrd2="http://schemas.microsoft.com/office/spreadsheetml/2017/richdata2" ref="B8:H16">
    <sortCondition ref="B8:B16"/>
    <sortCondition ref="C8:C16"/>
  </sortState>
  <tableColumns count="7">
    <tableColumn id="1" xr3:uid="{68AAE0B3-BD06-40E9-8524-275BEF084AEC}" name="Série" dataDxfId="354"/>
    <tableColumn id="2" xr3:uid="{A1EF81FF-AF5B-4525-A6E6-93EE84E57443}" name="Raia" dataDxfId="353"/>
    <tableColumn id="3" xr3:uid="{E3E88140-8332-4DA8-B920-60138F77AEB7}" name="Nome" dataDxfId="352"/>
    <tableColumn id="4" xr3:uid="{0EB42EDE-60AF-44B9-A7EB-EC10D0C58151}" name="Delegação" dataDxfId="351">
      <calculatedColumnFormula>IFERROR((VLOOKUP(D8,DADOS,2,0)),"")</calculatedColumnFormula>
    </tableColumn>
    <tableColumn id="5" xr3:uid="{F061B840-126E-4BC6-8E3E-91814D8F6A5C}" name="Tempo" dataDxfId="350"/>
    <tableColumn id="6" xr3:uid="{1B1CD79F-C158-43AF-8525-4321FA3D27C2}" name="Ranking" dataDxfId="349">
      <calculatedColumnFormula>IFERROR((VLOOKUP(F8,$M$8:$N$16,2)),"-")</calculatedColumnFormula>
    </tableColumn>
    <tableColumn id="7" xr3:uid="{D864FE2D-0E40-488E-B758-91A3E1BBBAEB}" name="Pontuação" dataDxfId="348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0EE19B5-A2D3-4DBE-ABB3-08AC9599D2D3}" name="Prova13" displayName="Prova13" ref="B7:H21" totalsRowShown="0" headerRowDxfId="347" dataDxfId="346" headerRowBorderDxfId="344" tableBorderDxfId="345" totalsRowBorderDxfId="343">
  <autoFilter ref="B7:H21" xr:uid="{79CFF532-0B6A-44E6-8054-51C4273AB483}"/>
  <sortState xmlns:xlrd2="http://schemas.microsoft.com/office/spreadsheetml/2017/richdata2" ref="B8:H21">
    <sortCondition ref="B8:B21"/>
    <sortCondition ref="C8:C21"/>
  </sortState>
  <tableColumns count="7">
    <tableColumn id="1" xr3:uid="{9145BB79-EE02-458B-91FD-C0EDFEDBB33D}" name="Série" dataDxfId="342"/>
    <tableColumn id="2" xr3:uid="{5B52D618-F49A-4BA9-9301-F875758780D2}" name="Raia" dataDxfId="341"/>
    <tableColumn id="3" xr3:uid="{B34F4CCA-78BD-49CF-A1F1-14584572C874}" name="Nome" dataDxfId="340"/>
    <tableColumn id="4" xr3:uid="{FA188181-FE56-493C-9258-667FE81E3AC4}" name="Delegação" dataDxfId="339">
      <calculatedColumnFormula>IFERROR((VLOOKUP(D8,DADOS,2,0)),"")</calculatedColumnFormula>
    </tableColumn>
    <tableColumn id="5" xr3:uid="{40DF8ECC-61D0-4589-81A9-69C7BE420A90}" name="Tempo" dataDxfId="338"/>
    <tableColumn id="6" xr3:uid="{19F3562E-EBE9-42B4-9A28-DC3D88A9B48C}" name="Ranking" dataDxfId="337">
      <calculatedColumnFormula>IFERROR((VLOOKUP(F8,$M$8:$N$21,2)),"-")</calculatedColumnFormula>
    </tableColumn>
    <tableColumn id="7" xr3:uid="{571DDDD5-CCA2-4415-A995-9F71925817E9}" name="Pontuação" dataDxfId="336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5553DF0-E649-42CB-897A-C6BFA8070421}" name="Prova14" displayName="Prova14" ref="B7:H24" totalsRowShown="0" headerRowDxfId="335" dataDxfId="334" headerRowBorderDxfId="332" tableBorderDxfId="333" totalsRowBorderDxfId="331">
  <autoFilter ref="B7:H24" xr:uid="{79CFF532-0B6A-44E6-8054-51C4273AB483}"/>
  <sortState xmlns:xlrd2="http://schemas.microsoft.com/office/spreadsheetml/2017/richdata2" ref="B8:H24">
    <sortCondition ref="B8:B24"/>
    <sortCondition ref="C8:C24"/>
  </sortState>
  <tableColumns count="7">
    <tableColumn id="1" xr3:uid="{214437A2-B840-48F9-BAB4-5F057ED2824E}" name="Série" dataDxfId="330"/>
    <tableColumn id="2" xr3:uid="{B13CADA8-C4E6-4401-B29F-C5C1F1D5C76E}" name="Raia" dataDxfId="329"/>
    <tableColumn id="3" xr3:uid="{792AD378-B112-4398-99F1-922BB74706AD}" name="Nome" dataDxfId="328"/>
    <tableColumn id="4" xr3:uid="{761BBED0-C435-49FB-9EC3-003709334ECE}" name="Delegação" dataDxfId="327">
      <calculatedColumnFormula>IFERROR((VLOOKUP(D8,DADOS,2,0)),"")</calculatedColumnFormula>
    </tableColumn>
    <tableColumn id="5" xr3:uid="{7DE45EB2-9845-4881-A5CB-E3F7B06BC3C7}" name="Tempo" dataDxfId="326"/>
    <tableColumn id="6" xr3:uid="{4A059EB0-6A75-4C64-9D3A-05081AFFCA91}" name="Ranking" dataDxfId="325">
      <calculatedColumnFormula>IFERROR((VLOOKUP(F8,$M$8:$N$24,2)),"-")</calculatedColumnFormula>
    </tableColumn>
    <tableColumn id="7" xr3:uid="{F67120B4-141C-4F3D-81A5-82A881DF1901}" name="Pontuação" dataDxfId="324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34E44FC6-72D4-41AD-B1DD-B7AC1971393E}" name="Prova15" displayName="Prova15" ref="B7:H26" totalsRowShown="0" headerRowDxfId="323" dataDxfId="322" headerRowBorderDxfId="320" tableBorderDxfId="321" totalsRowBorderDxfId="319">
  <autoFilter ref="B7:H26" xr:uid="{79CFF532-0B6A-44E6-8054-51C4273AB483}"/>
  <sortState xmlns:xlrd2="http://schemas.microsoft.com/office/spreadsheetml/2017/richdata2" ref="B8:H26">
    <sortCondition ref="B8:B26"/>
    <sortCondition ref="C8:C26"/>
  </sortState>
  <tableColumns count="7">
    <tableColumn id="1" xr3:uid="{500772BF-6FB3-4F50-9757-D8769EC34CF6}" name="Série" dataDxfId="318"/>
    <tableColumn id="2" xr3:uid="{81EFE6B1-4095-48F8-9C2C-779A6506223E}" name="Raia" dataDxfId="317"/>
    <tableColumn id="3" xr3:uid="{75765185-4E93-4F77-B021-AFCF6CF57B5D}" name="Nome" dataDxfId="316"/>
    <tableColumn id="4" xr3:uid="{FC6E612C-AA37-43F6-8B21-414323DA0608}" name="Delegação" dataDxfId="315">
      <calculatedColumnFormula>IFERROR((VLOOKUP(D8,DADOS,2,0)),"")</calculatedColumnFormula>
    </tableColumn>
    <tableColumn id="5" xr3:uid="{CC63558D-1DEB-4EBD-88EB-FB091DB75689}" name="Tempo" dataDxfId="314"/>
    <tableColumn id="6" xr3:uid="{FD4032AE-2311-49B3-93FD-C11679312D31}" name="Ranking" dataDxfId="313">
      <calculatedColumnFormula>IFERROR((VLOOKUP(F8,$M$8:$N$26,2)),"-")</calculatedColumnFormula>
    </tableColumn>
    <tableColumn id="7" xr3:uid="{874675E9-5DCF-49BF-9341-F848A1267513}" name="Pontuação" dataDxfId="312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CE7F65A-8773-4EBF-BED6-B4D3F83DD42C}" name="Prova16" displayName="Prova16" ref="B7:H22" totalsRowShown="0" headerRowDxfId="311" dataDxfId="310" headerRowBorderDxfId="308" tableBorderDxfId="309" totalsRowBorderDxfId="307">
  <autoFilter ref="B7:H22" xr:uid="{79CFF532-0B6A-44E6-8054-51C4273AB483}"/>
  <sortState xmlns:xlrd2="http://schemas.microsoft.com/office/spreadsheetml/2017/richdata2" ref="B8:H22">
    <sortCondition ref="B8:B22"/>
    <sortCondition ref="C8:C22"/>
  </sortState>
  <tableColumns count="7">
    <tableColumn id="1" xr3:uid="{7EBE50BE-9364-4DD6-B20A-3D927A687FF8}" name="Série" dataDxfId="306"/>
    <tableColumn id="2" xr3:uid="{0E3D7EE0-A8D2-4D6B-A32E-2B30BE14FE4F}" name="Raia" dataDxfId="305"/>
    <tableColumn id="3" xr3:uid="{E9EE96D3-D6A1-4B42-8DA5-B1B1F7ED0410}" name="Nome" dataDxfId="304"/>
    <tableColumn id="4" xr3:uid="{0B7A2C23-6C45-4CE7-B19B-C01E1589B480}" name="Delegação" dataDxfId="303">
      <calculatedColumnFormula>IFERROR((VLOOKUP(D8,DADOS,2,0)),"")</calculatedColumnFormula>
    </tableColumn>
    <tableColumn id="5" xr3:uid="{1BD6DF81-DB34-49DC-B91E-C1EFD6D65AB9}" name="Tempo" dataDxfId="302"/>
    <tableColumn id="6" xr3:uid="{CFF4F1F5-292C-4F38-AB12-34BCE754A4A1}" name="Ranking" dataDxfId="301">
      <calculatedColumnFormula>IFERROR((VLOOKUP(F8,$M$8:$N$22,2)),"-")</calculatedColumnFormula>
    </tableColumn>
    <tableColumn id="7" xr3:uid="{A3ADF2CA-527D-4640-A740-5022C96DE439}" name="Pontuação" dataDxfId="300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577198EE-A8C7-47CD-948C-E0D50C0FF910}" name="Prova17" displayName="Prova17" ref="B7:H16" totalsRowShown="0" headerRowDxfId="299" dataDxfId="298" headerRowBorderDxfId="296" tableBorderDxfId="297" totalsRowBorderDxfId="295">
  <autoFilter ref="B7:H16" xr:uid="{79CFF532-0B6A-44E6-8054-51C4273AB483}"/>
  <sortState xmlns:xlrd2="http://schemas.microsoft.com/office/spreadsheetml/2017/richdata2" ref="B8:H16">
    <sortCondition ref="B8:B16"/>
    <sortCondition ref="C8:C16"/>
  </sortState>
  <tableColumns count="7">
    <tableColumn id="1" xr3:uid="{121EE54E-618D-43F1-8043-2F5FFF92255E}" name="Série" dataDxfId="294"/>
    <tableColumn id="2" xr3:uid="{DEB9D5C1-FD59-46E2-937E-EAC795A6EF29}" name="Raia" dataDxfId="293"/>
    <tableColumn id="3" xr3:uid="{7BFC5AF2-2C45-462A-95F6-4A2FED5C6E71}" name="Nome" dataDxfId="292"/>
    <tableColumn id="4" xr3:uid="{C75D2D4E-AD03-4584-B88E-181B06088A12}" name="Delegação" dataDxfId="291">
      <calculatedColumnFormula>IFERROR((VLOOKUP(D8,DADOS,2,0)),"")</calculatedColumnFormula>
    </tableColumn>
    <tableColumn id="5" xr3:uid="{EA12F119-F810-4A01-B73D-F77044BC6F77}" name="Tempo" dataDxfId="290"/>
    <tableColumn id="6" xr3:uid="{9776E00A-7DA8-4CFD-AB74-0204DC29F1F9}" name="Ranking" dataDxfId="289">
      <calculatedColumnFormula>IFERROR((VLOOKUP(F8,$M$8:$N$16,2)),"-")</calculatedColumnFormula>
    </tableColumn>
    <tableColumn id="7" xr3:uid="{B33879AA-2423-47BD-91B0-0C1C3A597B2E}" name="Pontuação" dataDxfId="288">
      <calculatedColumnFormula>IFERROR((VLOOKUP(G8,PONTOS,3,0)),0)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73E271E-A5EF-433B-9A0D-154707D51B17}" name="Prova18" displayName="Prova18" ref="B7:H18" totalsRowShown="0" headerRowDxfId="287" dataDxfId="286" headerRowBorderDxfId="284" tableBorderDxfId="285" totalsRowBorderDxfId="283">
  <autoFilter ref="B7:H18" xr:uid="{79CFF532-0B6A-44E6-8054-51C4273AB483}"/>
  <sortState xmlns:xlrd2="http://schemas.microsoft.com/office/spreadsheetml/2017/richdata2" ref="B8:H17">
    <sortCondition ref="B8:B17"/>
    <sortCondition ref="C8:C17"/>
  </sortState>
  <tableColumns count="7">
    <tableColumn id="1" xr3:uid="{4017B0FC-A6DB-4253-A2D2-D13185A57054}" name="Série" dataDxfId="282"/>
    <tableColumn id="2" xr3:uid="{B5D66B29-4764-4FB9-BA11-E04D353F1EAB}" name="Raia" dataDxfId="281"/>
    <tableColumn id="3" xr3:uid="{D1D2539B-1320-4C34-A85A-F4585D7F9544}" name="Nome" dataDxfId="280"/>
    <tableColumn id="4" xr3:uid="{8F0EA120-AD74-4AF1-B511-A083130DC6B6}" name="Delegação" dataDxfId="279">
      <calculatedColumnFormula>IFERROR((VLOOKUP(D8,DADOS,2,0)),"")</calculatedColumnFormula>
    </tableColumn>
    <tableColumn id="5" xr3:uid="{26BAF2D6-940D-4A9E-988E-24B014AE489C}" name="Tempo" dataDxfId="278"/>
    <tableColumn id="6" xr3:uid="{BFC8C2CE-3EC1-4254-A602-D36CB686773C}" name="Ranking" dataDxfId="277">
      <calculatedColumnFormula>IFERROR((VLOOKUP(F8,$M$8:$N$17,2)),"-")</calculatedColumnFormula>
    </tableColumn>
    <tableColumn id="7" xr3:uid="{A9495E93-4B32-4455-B409-0A12D24EE127}" name="Pontuação" dataDxfId="276">
      <calculatedColumnFormula>IFERROR((VLOOKUP(G8,PONTOS,3,0)),0)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9CFF532-0B6A-44E6-8054-51C4273AB483}" name="Prova01" displayName="Prova01" ref="B7:H29" totalsRowShown="0" headerRowDxfId="491" dataDxfId="490" headerRowBorderDxfId="488" tableBorderDxfId="489" totalsRowBorderDxfId="487">
  <autoFilter ref="B7:H29" xr:uid="{79CFF532-0B6A-44E6-8054-51C4273AB483}"/>
  <sortState xmlns:xlrd2="http://schemas.microsoft.com/office/spreadsheetml/2017/richdata2" ref="B8:H29">
    <sortCondition descending="1" ref="H7:H29"/>
  </sortState>
  <tableColumns count="7">
    <tableColumn id="1" xr3:uid="{8BCA9EFF-3A04-47E3-890F-416F6991E5DD}" name="Série" dataDxfId="486"/>
    <tableColumn id="2" xr3:uid="{6F699A91-8B5D-41BD-AD1F-4696C6403564}" name="Raia" dataDxfId="485"/>
    <tableColumn id="3" xr3:uid="{E86BEB97-1DA8-42E3-9606-DC0674F24C35}" name="Nome" dataDxfId="484"/>
    <tableColumn id="4" xr3:uid="{FA0AB161-4083-4057-9DA7-9D839A96A82C}" name="Delegação" dataDxfId="483">
      <calculatedColumnFormula>IFERROR((VLOOKUP(D8,DADOS,2,0)),"")</calculatedColumnFormula>
    </tableColumn>
    <tableColumn id="5" xr3:uid="{BB43DDFC-9B03-4DC0-B238-EC0542A21905}" name="Tempo" dataDxfId="482"/>
    <tableColumn id="6" xr3:uid="{465710D4-2089-4EAA-BD18-D6E87F46C441}" name="Ranking" dataDxfId="481">
      <calculatedColumnFormula>IFERROR((VLOOKUP(F8,$M$8:$N$47,2)),"-")</calculatedColumnFormula>
    </tableColumn>
    <tableColumn id="7" xr3:uid="{6DD7D612-BE9F-4465-8DC2-4856DB315BD0}" name="Pontuação" dataDxfId="480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752A0CF-3108-4498-817C-DEB0D1EB37A7}" name="Prova19" displayName="Prova19" ref="B7:H18" totalsRowShown="0" headerRowDxfId="275" dataDxfId="274" headerRowBorderDxfId="272" tableBorderDxfId="273" totalsRowBorderDxfId="271">
  <autoFilter ref="B7:H18" xr:uid="{79CFF532-0B6A-44E6-8054-51C4273AB483}"/>
  <sortState xmlns:xlrd2="http://schemas.microsoft.com/office/spreadsheetml/2017/richdata2" ref="B8:H18">
    <sortCondition ref="B8:B18"/>
    <sortCondition ref="C8:C18"/>
  </sortState>
  <tableColumns count="7">
    <tableColumn id="1" xr3:uid="{2736E713-288E-4C93-A9B2-B617FC115AEB}" name="Série" dataDxfId="270"/>
    <tableColumn id="2" xr3:uid="{F1C005F1-3D9D-4698-8A8B-012EF7B9A6F6}" name="Raia" dataDxfId="269"/>
    <tableColumn id="3" xr3:uid="{A3A193F7-F16F-47F4-9CC1-7FB7236EFBC3}" name="Nome" dataDxfId="268"/>
    <tableColumn id="4" xr3:uid="{29C19224-45C7-4D00-88A2-360FE4158970}" name="Delegação" dataDxfId="267">
      <calculatedColumnFormula>IFERROR((VLOOKUP(D8,DADOS,2,0)),"")</calculatedColumnFormula>
    </tableColumn>
    <tableColumn id="5" xr3:uid="{DF8D9715-8E6A-4792-B65E-F6072F7BEB88}" name="Tempo" dataDxfId="266"/>
    <tableColumn id="6" xr3:uid="{50262E2B-878C-468E-A2BB-0C45DEAD07E1}" name="Ranking" dataDxfId="265">
      <calculatedColumnFormula>IFERROR((VLOOKUP(F8,$M$8:$N$29,2)),"-")</calculatedColumnFormula>
    </tableColumn>
    <tableColumn id="7" xr3:uid="{1830943A-53CA-49A9-8B94-AEABA84DD029}" name="Pontuação" dataDxfId="264">
      <calculatedColumnFormula>IFERROR((VLOOKUP(G8,PONTOS,3,0)),0)</calculatedColumnFormula>
    </tableColumn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1383612-A0C9-4686-803C-F91183F13892}" name="Prova20" displayName="Prova20" ref="B7:H15" totalsRowShown="0" headerRowDxfId="263" dataDxfId="262" headerRowBorderDxfId="260" tableBorderDxfId="261" totalsRowBorderDxfId="259">
  <autoFilter ref="B7:H15" xr:uid="{79CFF532-0B6A-44E6-8054-51C4273AB483}"/>
  <sortState xmlns:xlrd2="http://schemas.microsoft.com/office/spreadsheetml/2017/richdata2" ref="B8:H15">
    <sortCondition ref="B8:B15"/>
    <sortCondition ref="C8:C15"/>
  </sortState>
  <tableColumns count="7">
    <tableColumn id="1" xr3:uid="{92D4B07C-107F-4924-8630-1C1B48A10AF0}" name="Série" dataDxfId="258"/>
    <tableColumn id="2" xr3:uid="{DF1D7E23-DFBE-41AE-AF12-36DE7CE0511F}" name="Raia" dataDxfId="257"/>
    <tableColumn id="3" xr3:uid="{4A953DA7-8AF4-4126-B3E6-A01993D84657}" name="Nome" dataDxfId="256"/>
    <tableColumn id="4" xr3:uid="{85063EE8-6475-40F7-A84E-826996194601}" name="Delegação" dataDxfId="255">
      <calculatedColumnFormula>IFERROR((VLOOKUP(D8,DADOS,2,0)),"")</calculatedColumnFormula>
    </tableColumn>
    <tableColumn id="5" xr3:uid="{837A099B-7789-4EC7-BDBF-F343C8E80511}" name="Tempo" dataDxfId="254"/>
    <tableColumn id="6" xr3:uid="{55A537B6-6673-40BA-8309-DA6D904FEB9F}" name="Ranking" dataDxfId="253">
      <calculatedColumnFormula>IFERROR((VLOOKUP(F8,$M$8:$N$15,2)),"-")</calculatedColumnFormula>
    </tableColumn>
    <tableColumn id="7" xr3:uid="{33F20409-BC9F-4569-80CB-FDC8779D1C29}" name="Pontuação" dataDxfId="252">
      <calculatedColumnFormula>IFERROR((VLOOKUP(G8,PONTOS,3,0)),0)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555C6E4-82D5-4B73-B845-25A35BB13992}" name="Prova21" displayName="Prova21" ref="B7:H17" totalsRowShown="0" headerRowDxfId="251" dataDxfId="250" headerRowBorderDxfId="248" tableBorderDxfId="249" totalsRowBorderDxfId="247">
  <autoFilter ref="B7:H17" xr:uid="{79CFF532-0B6A-44E6-8054-51C4273AB483}"/>
  <sortState xmlns:xlrd2="http://schemas.microsoft.com/office/spreadsheetml/2017/richdata2" ref="B8:H17">
    <sortCondition ref="B8:B17"/>
    <sortCondition ref="C8:C17"/>
  </sortState>
  <tableColumns count="7">
    <tableColumn id="1" xr3:uid="{CEC0618F-3810-4DDA-9627-BC9298B75650}" name="Série" dataDxfId="246"/>
    <tableColumn id="2" xr3:uid="{D4754D1E-AFF7-453B-AE1A-FB3D7FBB49EE}" name="Raia" dataDxfId="245"/>
    <tableColumn id="3" xr3:uid="{B992883C-E644-4A44-9D77-B251AD796DC8}" name="Nome" dataDxfId="244"/>
    <tableColumn id="4" xr3:uid="{3E36370C-5686-4E41-8313-DD7D6C64B6D5}" name="Delegação" dataDxfId="243">
      <calculatedColumnFormula>IFERROR((VLOOKUP(D8,DADOS,2,0)),"")</calculatedColumnFormula>
    </tableColumn>
    <tableColumn id="5" xr3:uid="{A5448909-7A52-4E69-9655-99146B21D831}" name="Tempo" dataDxfId="242"/>
    <tableColumn id="6" xr3:uid="{B818265C-D985-4A06-A8AB-A95777C39AC2}" name="Ranking" dataDxfId="241">
      <calculatedColumnFormula>IFERROR((VLOOKUP(F8,$M$8:$N$17,2)),"-")</calculatedColumnFormula>
    </tableColumn>
    <tableColumn id="7" xr3:uid="{A6FD3216-D9AD-49A8-8462-4E9863B09862}" name="Pontuação" dataDxfId="240">
      <calculatedColumnFormula>IFERROR((VLOOKUP(G8,PONTOS,3,0)),0)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8D0F96E-D91E-4D06-AB2E-0994C2070921}" name="Prova22" displayName="Prova22" ref="B7:H18" totalsRowShown="0" headerRowDxfId="239" dataDxfId="238" headerRowBorderDxfId="236" tableBorderDxfId="237" totalsRowBorderDxfId="235">
  <autoFilter ref="B7:H18" xr:uid="{79CFF532-0B6A-44E6-8054-51C4273AB483}"/>
  <sortState xmlns:xlrd2="http://schemas.microsoft.com/office/spreadsheetml/2017/richdata2" ref="B8:H18">
    <sortCondition ref="B8:B18"/>
    <sortCondition ref="C8:C18"/>
  </sortState>
  <tableColumns count="7">
    <tableColumn id="1" xr3:uid="{BEE6F6FE-94D7-441E-829E-FCA7047ED078}" name="Série" dataDxfId="234"/>
    <tableColumn id="2" xr3:uid="{B83002FE-B773-4B75-8A3F-CC4FD48C39DF}" name="Raia" dataDxfId="233"/>
    <tableColumn id="3" xr3:uid="{1382CAFB-11DC-4ED4-929D-80E6A7E46761}" name="Nome" dataDxfId="232"/>
    <tableColumn id="4" xr3:uid="{930ABB32-2F74-4EFA-B77E-117AA1097964}" name="Delegação" dataDxfId="231">
      <calculatedColumnFormula>IFERROR((VLOOKUP(D8,DADOS,2,0)),"")</calculatedColumnFormula>
    </tableColumn>
    <tableColumn id="5" xr3:uid="{830B938F-B825-4A0C-97A8-5BFECF72A5E4}" name="Tempo" dataDxfId="230"/>
    <tableColumn id="6" xr3:uid="{CAFF1F91-C474-4C77-BFBE-9EEF3333612C}" name="Ranking" dataDxfId="229">
      <calculatedColumnFormula>IFERROR((VLOOKUP(F8,$M$8:$N$18,2)),"-")</calculatedColumnFormula>
    </tableColumn>
    <tableColumn id="7" xr3:uid="{D3050043-73D1-4182-B475-735B8490DAAD}" name="Pontuação" dataDxfId="228">
      <calculatedColumnFormula>IFERROR((VLOOKUP(G8,PONTOS,3,0)),0)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D682371C-6B58-453C-902B-4CD270723FF5}" name="Prova23" displayName="Prova23" ref="B7:H16" totalsRowShown="0" headerRowDxfId="227" dataDxfId="226" headerRowBorderDxfId="224" tableBorderDxfId="225" totalsRowBorderDxfId="223">
  <autoFilter ref="B7:H16" xr:uid="{79CFF532-0B6A-44E6-8054-51C4273AB483}"/>
  <sortState xmlns:xlrd2="http://schemas.microsoft.com/office/spreadsheetml/2017/richdata2" ref="B8:H16">
    <sortCondition ref="B8:B16"/>
    <sortCondition ref="C8:C16"/>
  </sortState>
  <tableColumns count="7">
    <tableColumn id="1" xr3:uid="{BA7017C2-454E-4667-B94D-B17C6174C4B2}" name="Série" dataDxfId="222"/>
    <tableColumn id="2" xr3:uid="{E91442E1-406D-46A5-BC79-6AB3662E4737}" name="Raia" dataDxfId="221"/>
    <tableColumn id="3" xr3:uid="{EC34A032-EA28-4595-9C4B-D6C56A866FE4}" name="Nome" dataDxfId="220"/>
    <tableColumn id="4" xr3:uid="{ACF39C4A-FDEF-4E66-B71C-002B1ABBC131}" name="Delegação" dataDxfId="219">
      <calculatedColumnFormula>IFERROR((VLOOKUP(D8,DADOS,2,0)),"")</calculatedColumnFormula>
    </tableColumn>
    <tableColumn id="5" xr3:uid="{54706912-7CBE-42BD-9A84-34964A498A18}" name="Tempo" dataDxfId="218"/>
    <tableColumn id="6" xr3:uid="{8F7B522D-AB0B-4AAE-B617-B2542E8F7462}" name="Ranking" dataDxfId="217">
      <calculatedColumnFormula>IFERROR((VLOOKUP(F8,$M$8:$N$16,2)),"-")</calculatedColumnFormula>
    </tableColumn>
    <tableColumn id="7" xr3:uid="{B437ED2D-D7E4-4401-ACCE-3F75BCAC0E08}" name="Pontuação" dataDxfId="216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8908D95-E118-4E83-91C1-C0C225952988}" name="Prova24" displayName="Prova24" ref="B7:H27" totalsRowShown="0" headerRowDxfId="215" dataDxfId="214" headerRowBorderDxfId="212" tableBorderDxfId="213" totalsRowBorderDxfId="211">
  <autoFilter ref="B7:H27" xr:uid="{79CFF532-0B6A-44E6-8054-51C4273AB483}"/>
  <sortState xmlns:xlrd2="http://schemas.microsoft.com/office/spreadsheetml/2017/richdata2" ref="B8:H27">
    <sortCondition ref="B8:B27"/>
    <sortCondition ref="C8:C27"/>
  </sortState>
  <tableColumns count="7">
    <tableColumn id="1" xr3:uid="{49AF77B9-CB10-485B-B021-09AE0CDD463C}" name="Série" dataDxfId="210"/>
    <tableColumn id="2" xr3:uid="{E324D7B5-B092-40A3-A618-5584A11DCA13}" name="Raia" dataDxfId="209"/>
    <tableColumn id="3" xr3:uid="{377F8772-2B3D-4E1C-BEFA-16B0E2D9938A}" name="Nome" dataDxfId="208"/>
    <tableColumn id="4" xr3:uid="{21BBD737-DD30-440F-8783-30D85D7121B2}" name="Delegação" dataDxfId="207">
      <calculatedColumnFormula>IFERROR((VLOOKUP(D8,DADOS,2,0)),"")</calculatedColumnFormula>
    </tableColumn>
    <tableColumn id="5" xr3:uid="{D5D28E3F-DE3D-4AEA-9882-BEF5D73E1474}" name="Tempo" dataDxfId="206"/>
    <tableColumn id="6" xr3:uid="{427E8B71-64C7-4510-B4FF-E9943C3C24C9}" name="Ranking" dataDxfId="205">
      <calculatedColumnFormula>IFERROR((VLOOKUP(F8,$M$8:$N$38,2)),"-")</calculatedColumnFormula>
    </tableColumn>
    <tableColumn id="7" xr3:uid="{288972C2-49F8-4CCD-8B1B-5F2B7720B369}" name="Pontuação" dataDxfId="204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AB35F90-9728-482F-A158-50B7E58625D1}" name="Prova25" displayName="Prova25" ref="B7:H35" totalsRowShown="0" headerRowDxfId="203" dataDxfId="202" headerRowBorderDxfId="200" tableBorderDxfId="201" totalsRowBorderDxfId="199">
  <autoFilter ref="B7:H35" xr:uid="{79CFF532-0B6A-44E6-8054-51C4273AB483}"/>
  <sortState xmlns:xlrd2="http://schemas.microsoft.com/office/spreadsheetml/2017/richdata2" ref="B8:H29">
    <sortCondition ref="B8:B29"/>
    <sortCondition ref="C8:C29"/>
  </sortState>
  <tableColumns count="7">
    <tableColumn id="1" xr3:uid="{D5AACA13-1913-4787-B34E-AB0A2E049112}" name="Série" dataDxfId="198"/>
    <tableColumn id="2" xr3:uid="{012A1FCB-D989-4861-B79A-7E029C38EB9C}" name="Raia" dataDxfId="197"/>
    <tableColumn id="3" xr3:uid="{1A9FB7FD-F28A-42D1-80CB-8A23333B5DF4}" name="Nome" dataDxfId="196"/>
    <tableColumn id="4" xr3:uid="{42848157-95E2-45B2-9CFE-5F76E5705519}" name="Delegação" dataDxfId="195">
      <calculatedColumnFormula>IFERROR((VLOOKUP(D8,DADOS,2,0)),"")</calculatedColumnFormula>
    </tableColumn>
    <tableColumn id="5" xr3:uid="{8698CAF5-94D6-41DA-A16B-166C8A4DD398}" name="Tempo" dataDxfId="194"/>
    <tableColumn id="6" xr3:uid="{5F49BF99-3628-4C24-9C34-CFFA23F1B4D6}" name="Ranking" dataDxfId="193">
      <calculatedColumnFormula>IFERROR((VLOOKUP(F8,$M$8:$N$47,2)),"-")</calculatedColumnFormula>
    </tableColumn>
    <tableColumn id="7" xr3:uid="{F6213AC6-DF54-493A-8169-20294415BE2D}" name="Pontuação" dataDxfId="192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E0D0D3A-F425-4636-8510-C2616AF86FA5}" name="Prova26" displayName="Prova26" ref="B7:H32" totalsRowShown="0" headerRowDxfId="191" dataDxfId="190" headerRowBorderDxfId="188" tableBorderDxfId="189" totalsRowBorderDxfId="187">
  <autoFilter ref="B7:H32" xr:uid="{79CFF532-0B6A-44E6-8054-51C4273AB483}"/>
  <sortState xmlns:xlrd2="http://schemas.microsoft.com/office/spreadsheetml/2017/richdata2" ref="B8:H29">
    <sortCondition ref="B8:B29"/>
    <sortCondition ref="C8:C29"/>
  </sortState>
  <tableColumns count="7">
    <tableColumn id="1" xr3:uid="{909FAC0D-703F-4399-B716-6F80CD1A0712}" name="Série" dataDxfId="186"/>
    <tableColumn id="2" xr3:uid="{AB538E4E-0E1B-4AF1-A31D-6D79D42AF55C}" name="Raia" dataDxfId="185"/>
    <tableColumn id="3" xr3:uid="{094BB226-C0F7-4597-8A29-93AF9D205D68}" name="Nome" dataDxfId="184"/>
    <tableColumn id="4" xr3:uid="{06E83E8D-0B92-4445-B29B-B561F521041A}" name="Delegação" dataDxfId="183">
      <calculatedColumnFormula>IFERROR((VLOOKUP(D8,DADOS,2,0)),"")</calculatedColumnFormula>
    </tableColumn>
    <tableColumn id="5" xr3:uid="{34875152-883A-4E7A-9AD0-992BC6E7937C}" name="Tempo" dataDxfId="182"/>
    <tableColumn id="6" xr3:uid="{ED5AE6A3-75F7-43D0-A78F-DB94D16D6EF9}" name="Ranking" dataDxfId="181">
      <calculatedColumnFormula>IFERROR((VLOOKUP(F8,$M$8:$N$32,2)),"-")</calculatedColumnFormula>
    </tableColumn>
    <tableColumn id="7" xr3:uid="{01139AB6-F990-4CE6-93DD-356DAB25BADA}" name="Pontuação" dataDxfId="180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278FF31-FC62-4CCD-AE0F-9BC378646502}" name="Prova27" displayName="Prova27" ref="B7:H13" totalsRowShown="0" headerRowDxfId="179" dataDxfId="178" headerRowBorderDxfId="176" tableBorderDxfId="177" totalsRowBorderDxfId="175">
  <autoFilter ref="B7:H13" xr:uid="{79CFF532-0B6A-44E6-8054-51C4273AB483}"/>
  <sortState xmlns:xlrd2="http://schemas.microsoft.com/office/spreadsheetml/2017/richdata2" ref="B8:H13">
    <sortCondition ref="B8:B13"/>
    <sortCondition ref="C8:C13"/>
  </sortState>
  <tableColumns count="7">
    <tableColumn id="1" xr3:uid="{7447E68E-52B9-4504-B099-630F11C7BD69}" name="Série" dataDxfId="174"/>
    <tableColumn id="2" xr3:uid="{4EB3254D-73F2-44C2-87EE-930B3E107E89}" name="Raia" dataDxfId="173"/>
    <tableColumn id="3" xr3:uid="{6F777267-F96A-4BC2-9B92-1FC0CBD4FEFA}" name="Nome" dataDxfId="172"/>
    <tableColumn id="4" xr3:uid="{31436754-BC4F-466C-B92F-131C60D910FF}" name="Delegação" dataDxfId="171">
      <calculatedColumnFormula>IFERROR((VLOOKUP(D8,DADOS,2,0)),"")</calculatedColumnFormula>
    </tableColumn>
    <tableColumn id="5" xr3:uid="{1ABB850C-62F6-4843-8691-72427BCE355C}" name="Tempo" dataDxfId="170"/>
    <tableColumn id="6" xr3:uid="{CF2697F8-879F-4F7A-BADC-08CE5C79C69F}" name="Ranking" dataDxfId="169">
      <calculatedColumnFormula>IFERROR((VLOOKUP(F8,$M$8:$N$13,2)),"-")</calculatedColumnFormula>
    </tableColumn>
    <tableColumn id="7" xr3:uid="{BD2760F5-85E1-4E62-996C-6B219A2E1DC0}" name="Pontuação" dataDxfId="168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AC15A1FC-48F7-40AD-A06A-D07021E5E234}" name="Prova28" displayName="Prova28" ref="B7:H24" totalsRowShown="0" headerRowDxfId="167" dataDxfId="166" headerRowBorderDxfId="164" tableBorderDxfId="165" totalsRowBorderDxfId="163">
  <autoFilter ref="B7:H24" xr:uid="{79CFF532-0B6A-44E6-8054-51C4273AB483}"/>
  <sortState xmlns:xlrd2="http://schemas.microsoft.com/office/spreadsheetml/2017/richdata2" ref="B8:H24">
    <sortCondition ref="B8:B24"/>
    <sortCondition ref="C8:C24"/>
  </sortState>
  <tableColumns count="7">
    <tableColumn id="1" xr3:uid="{5672AC91-E10A-450D-8AAE-1F2A72134180}" name="Série" dataDxfId="162"/>
    <tableColumn id="2" xr3:uid="{26D34AA6-519E-438F-8335-1AB0CB5D79D2}" name="Raia" dataDxfId="161"/>
    <tableColumn id="3" xr3:uid="{326848EF-9E0E-4A6F-8944-1E0FFEF16462}" name="Nome" dataDxfId="160"/>
    <tableColumn id="4" xr3:uid="{65540D1F-9904-4847-A501-758BD6FA63B5}" name="Delegação" dataDxfId="159">
      <calculatedColumnFormula>IFERROR((VLOOKUP(D8,DADOS,2,0)),"")</calculatedColumnFormula>
    </tableColumn>
    <tableColumn id="5" xr3:uid="{AA1F5721-C832-48C5-AAEF-F1E01815083A}" name="Tempo" dataDxfId="158"/>
    <tableColumn id="6" xr3:uid="{92DF525E-CF40-4E5C-9E97-ADFD8C0AC02A}" name="Ranking" dataDxfId="157">
      <calculatedColumnFormula>IFERROR((VLOOKUP(F8,$M$8:$N$24,2)),"-")</calculatedColumnFormula>
    </tableColumn>
    <tableColumn id="7" xr3:uid="{31EBDC4F-F4B0-47B8-8584-C967FC417FE4}" name="Pontuação" dataDxfId="156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C78EC55-8BC3-413A-A83F-DA4BF3037537}" name="Prova02" displayName="Prova02" ref="B7:H40" totalsRowShown="0" headerRowDxfId="479" dataDxfId="478" headerRowBorderDxfId="476" tableBorderDxfId="477" totalsRowBorderDxfId="475">
  <autoFilter ref="B7:H40" xr:uid="{79CFF532-0B6A-44E6-8054-51C4273AB483}"/>
  <sortState xmlns:xlrd2="http://schemas.microsoft.com/office/spreadsheetml/2017/richdata2" ref="B8:H29">
    <sortCondition ref="B8:B29"/>
    <sortCondition ref="C8:C29"/>
  </sortState>
  <tableColumns count="7">
    <tableColumn id="1" xr3:uid="{826E96B1-0047-443A-BE4F-BDE7F517C9B0}" name="Série" dataDxfId="474"/>
    <tableColumn id="2" xr3:uid="{CA31EEDC-FB10-42F5-A1DA-5E9FB44EF2DF}" name="Raia" dataDxfId="473"/>
    <tableColumn id="3" xr3:uid="{AD32EF66-0933-46B4-B01E-36553911AC03}" name="Nome" dataDxfId="472"/>
    <tableColumn id="4" xr3:uid="{96B343F0-F63B-4853-BC2F-8179A4E9A457}" name="Delegação" dataDxfId="471">
      <calculatedColumnFormula>IFERROR((VLOOKUP(D8,DADOS,2,0)),"")</calculatedColumnFormula>
    </tableColumn>
    <tableColumn id="5" xr3:uid="{655A5CBD-46A4-4716-B255-6F99BF873A08}" name="Tempo" dataDxfId="470"/>
    <tableColumn id="6" xr3:uid="{BA8AE465-086D-4F05-AF8D-58834F1608D0}" name="Ranking" dataDxfId="469">
      <calculatedColumnFormula>IFERROR((VLOOKUP(F8,$M$8:$N$56,2)),"-")</calculatedColumnFormula>
    </tableColumn>
    <tableColumn id="7" xr3:uid="{F66032CB-8254-47B1-ABDD-B5DBCF245B6C}" name="Pontuação" dataDxfId="468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4D1D0783-1693-47C2-9D4F-2A938CD7298F}" name="Prova29" displayName="Prova29" ref="B7:H22" totalsRowShown="0" headerRowDxfId="155" dataDxfId="154" headerRowBorderDxfId="152" tableBorderDxfId="153" totalsRowBorderDxfId="151">
  <autoFilter ref="B7:H22" xr:uid="{79CFF532-0B6A-44E6-8054-51C4273AB483}"/>
  <sortState xmlns:xlrd2="http://schemas.microsoft.com/office/spreadsheetml/2017/richdata2" ref="B8:H22">
    <sortCondition ref="B8:B22"/>
    <sortCondition ref="C8:C22"/>
  </sortState>
  <tableColumns count="7">
    <tableColumn id="1" xr3:uid="{A6E02789-EFF4-4A30-966A-2D74C854CD09}" name="Série" dataDxfId="150"/>
    <tableColumn id="2" xr3:uid="{C6A9F016-4CFA-4565-9860-3441F186F948}" name="Raia" dataDxfId="149"/>
    <tableColumn id="3" xr3:uid="{FB642A8B-A1DE-4A67-8EDE-283DA8598BC3}" name="Nome" dataDxfId="148"/>
    <tableColumn id="4" xr3:uid="{71481E55-89F1-48F4-A757-B35467BA447B}" name="Delegação" dataDxfId="147">
      <calculatedColumnFormula>IFERROR((VLOOKUP(D8,DADOS,2,0)),"")</calculatedColumnFormula>
    </tableColumn>
    <tableColumn id="5" xr3:uid="{632A5B21-44ED-4F35-A561-B9BD0004A9A9}" name="Tempo" dataDxfId="146"/>
    <tableColumn id="6" xr3:uid="{CEA87C64-9A8F-4E9B-82B0-6E6A3E70EB34}" name="Ranking" dataDxfId="145">
      <calculatedColumnFormula>IFERROR((VLOOKUP(F8,$M$8:$N$33,2)),"-")</calculatedColumnFormula>
    </tableColumn>
    <tableColumn id="7" xr3:uid="{1AFD5223-FA34-400E-B1D3-F0BCE2A1EE0A}" name="Pontuação" dataDxfId="144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5A2F02E-74C7-4E6D-A8E0-612D5BC67E2E}" name="Prova30" displayName="Prova30" ref="B7:H23" totalsRowShown="0" headerRowDxfId="143" dataDxfId="142" headerRowBorderDxfId="140" tableBorderDxfId="141" totalsRowBorderDxfId="139">
  <autoFilter ref="B7:H23" xr:uid="{79CFF532-0B6A-44E6-8054-51C4273AB483}"/>
  <sortState xmlns:xlrd2="http://schemas.microsoft.com/office/spreadsheetml/2017/richdata2" ref="B8:H23">
    <sortCondition ref="B8:B23"/>
    <sortCondition ref="C8:C23"/>
  </sortState>
  <tableColumns count="7">
    <tableColumn id="1" xr3:uid="{ABDB3481-98C1-4836-A3E6-35BD6C653D97}" name="Série" dataDxfId="138"/>
    <tableColumn id="2" xr3:uid="{8EA4EF1B-16CB-4ACC-AB5C-00DC3480D593}" name="Raia" dataDxfId="137"/>
    <tableColumn id="3" xr3:uid="{B6B4B295-5EB3-4822-9D59-0DD3D366F992}" name="Nome" dataDxfId="136"/>
    <tableColumn id="4" xr3:uid="{E8AD5255-0E37-4048-8119-1F6A13B05216}" name="Delegação" dataDxfId="135">
      <calculatedColumnFormula>IFERROR((VLOOKUP(D8,DADOS,2,0)),"")</calculatedColumnFormula>
    </tableColumn>
    <tableColumn id="5" xr3:uid="{3D1D4972-28E7-46C8-A6C0-4DDD0A07B630}" name="Tempo" dataDxfId="134"/>
    <tableColumn id="6" xr3:uid="{151E8B99-1664-4F18-A212-7880B3F3B3A7}" name="Ranking" dataDxfId="133">
      <calculatedColumnFormula>IFERROR((VLOOKUP(F8,$M$8:$N$34,2)),"-")</calculatedColumnFormula>
    </tableColumn>
    <tableColumn id="7" xr3:uid="{C4A8E0E6-84AB-47EE-BD37-C7F97D02B053}" name="Pontuação" dataDxfId="132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32634E3-BE84-4B39-BF6D-59C7C6892019}" name="Prova31" displayName="Prova31" ref="B7:H14" totalsRowShown="0" headerRowDxfId="131" dataDxfId="130" headerRowBorderDxfId="128" tableBorderDxfId="129" totalsRowBorderDxfId="127">
  <autoFilter ref="B7:H14" xr:uid="{79CFF532-0B6A-44E6-8054-51C4273AB483}"/>
  <sortState xmlns:xlrd2="http://schemas.microsoft.com/office/spreadsheetml/2017/richdata2" ref="B8:H14">
    <sortCondition ref="B8:B14"/>
    <sortCondition ref="C8:C14"/>
  </sortState>
  <tableColumns count="7">
    <tableColumn id="1" xr3:uid="{621E8308-AD87-4467-AB6E-2D365D1B6A79}" name="Série" dataDxfId="126"/>
    <tableColumn id="2" xr3:uid="{A4C4B78B-0E0A-49D2-A00F-8C2DB173394C}" name="Raia" dataDxfId="125"/>
    <tableColumn id="3" xr3:uid="{8394A3AE-C004-47DA-AAE7-E7F6B2EDBBD6}" name="Nome" dataDxfId="124"/>
    <tableColumn id="4" xr3:uid="{417ED678-C6B3-4711-AC92-C88A2CB96947}" name="Delegação" dataDxfId="123">
      <calculatedColumnFormula>IFERROR((VLOOKUP(D8,DADOS,2,0)),"")</calculatedColumnFormula>
    </tableColumn>
    <tableColumn id="5" xr3:uid="{A0C02D75-F091-4D3D-89D7-1A85A2D37F03}" name="Tempo" dataDxfId="122"/>
    <tableColumn id="6" xr3:uid="{FC0196FD-EC54-473D-97BB-CFCF676999D4}" name="Ranking" dataDxfId="121">
      <calculatedColumnFormula>IFERROR((VLOOKUP(F8,$M$8:$N$14,2)),"-")</calculatedColumnFormula>
    </tableColumn>
    <tableColumn id="7" xr3:uid="{DC3A99C8-3CDD-4CA3-B4AA-FE5875D93C9F}" name="Pontuação" dataDxfId="120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7871CE72-8877-4C60-A2A0-9E1270A78CE8}" name="Prova32" displayName="Prova32" ref="B7:H21" totalsRowShown="0" headerRowDxfId="119" dataDxfId="118" headerRowBorderDxfId="116" tableBorderDxfId="117" totalsRowBorderDxfId="115">
  <autoFilter ref="B7:H21" xr:uid="{79CFF532-0B6A-44E6-8054-51C4273AB483}"/>
  <sortState xmlns:xlrd2="http://schemas.microsoft.com/office/spreadsheetml/2017/richdata2" ref="B8:H21">
    <sortCondition ref="B8:B21"/>
    <sortCondition ref="C8:C21"/>
  </sortState>
  <tableColumns count="7">
    <tableColumn id="1" xr3:uid="{6B1BB4EB-5AC2-43BF-BB0F-5634FDD39B83}" name="Série" dataDxfId="114"/>
    <tableColumn id="2" xr3:uid="{8FECD63F-6676-4D95-98CA-363736EC632C}" name="Raia" dataDxfId="113"/>
    <tableColumn id="3" xr3:uid="{E4FB3FCB-5486-4F70-8555-D024B509EF1B}" name="Nome" dataDxfId="112"/>
    <tableColumn id="4" xr3:uid="{C1ACF3CB-39FA-40BA-9128-BD625C6154BC}" name="Delegação" dataDxfId="111">
      <calculatedColumnFormula>IFERROR((VLOOKUP(D8,DADOS,2,0)),"")</calculatedColumnFormula>
    </tableColumn>
    <tableColumn id="5" xr3:uid="{58786F56-D9BB-496D-B74A-DF38533538CB}" name="Tempo" dataDxfId="110"/>
    <tableColumn id="6" xr3:uid="{0477B24F-3B6F-4EC1-B829-BB7AC3E985AB}" name="Ranking" dataDxfId="109">
      <calculatedColumnFormula>IFERROR((VLOOKUP(F8,$M$8:$N$21,2)),"-")</calculatedColumnFormula>
    </tableColumn>
    <tableColumn id="7" xr3:uid="{AE64F870-58C5-497C-A9E8-DF07A9CF8F07}" name="Pontuação" dataDxfId="108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760DA2E-3C3F-458A-845B-19A735531760}" name="Prova33" displayName="Prova33" ref="B7:H21" totalsRowShown="0" headerRowDxfId="107" dataDxfId="106" headerRowBorderDxfId="104" tableBorderDxfId="105" totalsRowBorderDxfId="103">
  <autoFilter ref="B7:H21" xr:uid="{79CFF532-0B6A-44E6-8054-51C4273AB483}"/>
  <sortState xmlns:xlrd2="http://schemas.microsoft.com/office/spreadsheetml/2017/richdata2" ref="B8:H21">
    <sortCondition ref="B8:B21"/>
    <sortCondition ref="C8:C21"/>
  </sortState>
  <tableColumns count="7">
    <tableColumn id="1" xr3:uid="{81272087-831D-4E79-B62F-C982F7E97A3A}" name="Série" dataDxfId="102"/>
    <tableColumn id="2" xr3:uid="{1E171FBC-ADFF-45C5-B705-553CF9304AAA}" name="Raia" dataDxfId="101"/>
    <tableColumn id="3" xr3:uid="{C3860A90-3665-4D82-B3C0-457853C22072}" name="Nome" dataDxfId="100"/>
    <tableColumn id="4" xr3:uid="{9CD51684-7A3B-440E-8E26-B9A46D3230D6}" name="Delegação" dataDxfId="99">
      <calculatedColumnFormula>IFERROR((VLOOKUP(D8,DADOS,2,0)),"")</calculatedColumnFormula>
    </tableColumn>
    <tableColumn id="5" xr3:uid="{69B3DBE3-86B5-4E31-AEA9-526860C9FCDD}" name="Tempo" dataDxfId="98"/>
    <tableColumn id="6" xr3:uid="{5C70F175-0FC7-41DA-B8EB-4A04AF9E601B}" name="Ranking" dataDxfId="97">
      <calculatedColumnFormula>IFERROR((VLOOKUP(F8,$M$8:$N$21,2)),"-")</calculatedColumnFormula>
    </tableColumn>
    <tableColumn id="7" xr3:uid="{BEB8C40A-CD0C-4A1C-82F8-935AE570562B}" name="Pontuação" dataDxfId="96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E8D8893E-B235-4BC6-B075-D2AD7C76B33B}" name="Prova34" displayName="Prova34" ref="B7:H21" totalsRowShown="0" headerRowDxfId="95" dataDxfId="94" headerRowBorderDxfId="92" tableBorderDxfId="93" totalsRowBorderDxfId="91">
  <autoFilter ref="B7:H21" xr:uid="{79CFF532-0B6A-44E6-8054-51C4273AB483}"/>
  <sortState xmlns:xlrd2="http://schemas.microsoft.com/office/spreadsheetml/2017/richdata2" ref="B8:H21">
    <sortCondition ref="B8:B21"/>
    <sortCondition ref="C8:C21"/>
  </sortState>
  <tableColumns count="7">
    <tableColumn id="1" xr3:uid="{2067626B-234A-4CBA-A2A3-AA87F8B4A883}" name="Série" dataDxfId="90"/>
    <tableColumn id="2" xr3:uid="{A516EAB3-9531-40DF-B404-3B13E5035166}" name="Raia" dataDxfId="89"/>
    <tableColumn id="3" xr3:uid="{4282E657-9620-4DFF-BC44-697231A15B0A}" name="Nome" dataDxfId="88"/>
    <tableColumn id="4" xr3:uid="{6CD8D0FF-4650-446C-83C4-4816829E2FBC}" name="Delegação" dataDxfId="87">
      <calculatedColumnFormula>IFERROR((VLOOKUP(D8,DADOS,2,0)),"")</calculatedColumnFormula>
    </tableColumn>
    <tableColumn id="5" xr3:uid="{C162C34C-EA34-4EA1-A7DD-D999230B6354}" name="Tempo" dataDxfId="86"/>
    <tableColumn id="6" xr3:uid="{5FE0F9A6-19FE-4DCD-A21A-DFAEB33952E5}" name="Ranking" dataDxfId="85">
      <calculatedColumnFormula>IFERROR((VLOOKUP(F8,$M$8:$N$32,2)),"-")</calculatedColumnFormula>
    </tableColumn>
    <tableColumn id="7" xr3:uid="{9DE07DDC-2D4E-43B6-8896-21DC632A0C0F}" name="Pontuação" dataDxfId="84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CF488CA8-3EC8-4DA0-A92A-75F3BA86F165}" name="Prova35" displayName="Prova35" ref="B7:H10" totalsRowShown="0" headerRowDxfId="83" dataDxfId="82" headerRowBorderDxfId="80" tableBorderDxfId="81" totalsRowBorderDxfId="79">
  <autoFilter ref="B7:H10" xr:uid="{79CFF532-0B6A-44E6-8054-51C4273AB483}"/>
  <sortState xmlns:xlrd2="http://schemas.microsoft.com/office/spreadsheetml/2017/richdata2" ref="B8:H10">
    <sortCondition ref="B8:B10"/>
    <sortCondition ref="C8:C10"/>
  </sortState>
  <tableColumns count="7">
    <tableColumn id="1" xr3:uid="{AD490B10-DB8A-4F02-86C2-A45077D27695}" name="Série" dataDxfId="78"/>
    <tableColumn id="2" xr3:uid="{DF550343-4275-4A1E-9AF6-469B7C6A6BE1}" name="Raia" dataDxfId="77"/>
    <tableColumn id="3" xr3:uid="{2C7AAC9F-9106-4D1F-AD72-C273B1B41387}" name="Nome" dataDxfId="76"/>
    <tableColumn id="4" xr3:uid="{F0A0B3CC-C1B0-40AD-AF00-3BD5A59175C7}" name="Delegação" dataDxfId="75">
      <calculatedColumnFormula>IFERROR((VLOOKUP(D8,DADOS,2,0)),"")</calculatedColumnFormula>
    </tableColumn>
    <tableColumn id="5" xr3:uid="{3C75D0BE-14FE-4E6A-950F-21019C40973E}" name="Tempo" dataDxfId="74"/>
    <tableColumn id="6" xr3:uid="{0DD9B24C-DBA1-48BC-87E8-C5C717FD8315}" name="Ranking" dataDxfId="73">
      <calculatedColumnFormula>IFERROR((VLOOKUP(F8,$M$8:$N$10,2)),"-")</calculatedColumnFormula>
    </tableColumn>
    <tableColumn id="7" xr3:uid="{32316814-96EC-495C-8BDF-18A4C8F83216}" name="Pontuação" dataDxfId="72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1F79CB94-46C3-4FDB-B6AC-CDD3556AF799}" name="Prova36" displayName="Prova36" ref="B7:H14" totalsRowShown="0" headerRowDxfId="71" dataDxfId="70" headerRowBorderDxfId="68" tableBorderDxfId="69" totalsRowBorderDxfId="67">
  <autoFilter ref="B7:H14" xr:uid="{79CFF532-0B6A-44E6-8054-51C4273AB483}"/>
  <sortState xmlns:xlrd2="http://schemas.microsoft.com/office/spreadsheetml/2017/richdata2" ref="B8:H14">
    <sortCondition ref="B8:B14"/>
    <sortCondition ref="C8:C14"/>
  </sortState>
  <tableColumns count="7">
    <tableColumn id="1" xr3:uid="{761FF70D-0271-4E5D-925B-30CDB69D4F2C}" name="Série" dataDxfId="66"/>
    <tableColumn id="2" xr3:uid="{E1D444A5-D06B-447B-A628-0D7F71DAE110}" name="Raia" dataDxfId="65"/>
    <tableColumn id="3" xr3:uid="{4D22F1FF-445E-4D64-8EFC-9B1C145AAD0F}" name="Nome" dataDxfId="64"/>
    <tableColumn id="4" xr3:uid="{4EC183C8-96CC-469D-BE65-5B8C5B368149}" name="Delegação" dataDxfId="63">
      <calculatedColumnFormula>IFERROR((VLOOKUP(D8,DADOS,2,0)),"")</calculatedColumnFormula>
    </tableColumn>
    <tableColumn id="5" xr3:uid="{DBA046D2-F094-403A-A980-F6A152BFA2C6}" name="Tempo" dataDxfId="62"/>
    <tableColumn id="6" xr3:uid="{EDC5F022-4736-4EB1-AB67-44CCAD251179}" name="Ranking" dataDxfId="61">
      <calculatedColumnFormula>IFERROR((VLOOKUP(F8,$M$8:$N$14,2)),"-")</calculatedColumnFormula>
    </tableColumn>
    <tableColumn id="7" xr3:uid="{CA730515-6E13-4590-9901-611284EFB3AD}" name="Pontuação" dataDxfId="60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E44C2AA-B12E-44CB-8239-D94FCEC7AF37}" name="Prova37" displayName="Prova37" ref="B7:H17" totalsRowShown="0" headerRowDxfId="59" dataDxfId="58" headerRowBorderDxfId="56" tableBorderDxfId="57" totalsRowBorderDxfId="55">
  <autoFilter ref="B7:H17" xr:uid="{79CFF532-0B6A-44E6-8054-51C4273AB483}"/>
  <sortState xmlns:xlrd2="http://schemas.microsoft.com/office/spreadsheetml/2017/richdata2" ref="B8:H17">
    <sortCondition ref="B8:B17"/>
    <sortCondition ref="C8:C17"/>
  </sortState>
  <tableColumns count="7">
    <tableColumn id="1" xr3:uid="{4BE132E0-FB4A-4684-8CC3-46BC7DFEF030}" name="Série" dataDxfId="54"/>
    <tableColumn id="2" xr3:uid="{8097C185-FA57-4AF9-8906-71114DDFD000}" name="Raia" dataDxfId="53"/>
    <tableColumn id="3" xr3:uid="{E0A0E5BD-9A66-469D-BED8-E45F99DE4684}" name="Nome" dataDxfId="52"/>
    <tableColumn id="4" xr3:uid="{07454B5F-0B50-4305-8802-5E56D9189141}" name="Delegação" dataDxfId="51">
      <calculatedColumnFormula>IFERROR((VLOOKUP(D8,DADOS,2,0)),"")</calculatedColumnFormula>
    </tableColumn>
    <tableColumn id="5" xr3:uid="{C2B2D0B6-2FDB-485D-93EA-B8A9B3F2E702}" name="Tempo" dataDxfId="50"/>
    <tableColumn id="6" xr3:uid="{97685ABA-3A2E-4D89-A9E4-041DDF8622EC}" name="Ranking" dataDxfId="49">
      <calculatedColumnFormula>IFERROR((VLOOKUP(F8,$M$8:$N$17,2)),"-")</calculatedColumnFormula>
    </tableColumn>
    <tableColumn id="7" xr3:uid="{C5DA6B3B-DD19-4A49-B32A-70151BD916A3}" name="Pontuação" dataDxfId="48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D972AA9-2887-4B77-9FAC-7CB2BC0B60DA}" name="Prova38" displayName="Prova38" ref="B7:H24" totalsRowShown="0" headerRowDxfId="47" dataDxfId="46" headerRowBorderDxfId="44" tableBorderDxfId="45" totalsRowBorderDxfId="43">
  <autoFilter ref="B7:H24" xr:uid="{79CFF532-0B6A-44E6-8054-51C4273AB483}"/>
  <sortState xmlns:xlrd2="http://schemas.microsoft.com/office/spreadsheetml/2017/richdata2" ref="B8:H24">
    <sortCondition ref="B8:B24"/>
    <sortCondition ref="C8:C24"/>
  </sortState>
  <tableColumns count="7">
    <tableColumn id="1" xr3:uid="{DF107874-1EEE-4D67-9339-1B1314D09F5B}" name="Série" dataDxfId="42"/>
    <tableColumn id="2" xr3:uid="{683D541A-1070-45C2-AC76-7A79318257D6}" name="Raia" dataDxfId="41"/>
    <tableColumn id="3" xr3:uid="{F1BFDE85-2FEF-4448-A661-08E5338D4A2E}" name="Nome" dataDxfId="40"/>
    <tableColumn id="4" xr3:uid="{2CB593F0-0BC2-42B2-911D-FCFCC88AAF52}" name="Delegação" dataDxfId="39">
      <calculatedColumnFormula>IFERROR((VLOOKUP(D8,DADOS,2,0)),"")</calculatedColumnFormula>
    </tableColumn>
    <tableColumn id="5" xr3:uid="{B8BE7F05-3E29-4873-98D6-BDA775E7C55A}" name="Tempo" dataDxfId="38"/>
    <tableColumn id="6" xr3:uid="{9C83FC14-138F-43A8-86F9-3F17B271428B}" name="Ranking" dataDxfId="37">
      <calculatedColumnFormula>IFERROR((VLOOKUP(F8,$M$8:$N$24,2)),"-")</calculatedColumnFormula>
    </tableColumn>
    <tableColumn id="7" xr3:uid="{B1CF16FF-EC1E-4D28-9F48-7342C735865D}" name="Pontuação" dataDxfId="36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D019900-7E23-4B96-886B-11C3DE3B09AB}" name="Prova03" displayName="Prova03" ref="B7:H44" totalsRowShown="0" headerRowDxfId="467" dataDxfId="466" headerRowBorderDxfId="464" tableBorderDxfId="465" totalsRowBorderDxfId="463">
  <autoFilter ref="B7:H44" xr:uid="{79CFF532-0B6A-44E6-8054-51C4273AB483}"/>
  <sortState xmlns:xlrd2="http://schemas.microsoft.com/office/spreadsheetml/2017/richdata2" ref="B8:H29">
    <sortCondition ref="B8:B29"/>
    <sortCondition ref="C8:C29"/>
  </sortState>
  <tableColumns count="7">
    <tableColumn id="1" xr3:uid="{6A125C5A-375F-4397-B188-D23305D379EC}" name="Série" dataDxfId="462"/>
    <tableColumn id="2" xr3:uid="{935BC7ED-4A5A-4AC5-874D-8F9E8B496FD3}" name="Raia" dataDxfId="461"/>
    <tableColumn id="3" xr3:uid="{CDC6CE10-117D-4DA8-9E27-270BF82E5621}" name="Nome" dataDxfId="460"/>
    <tableColumn id="4" xr3:uid="{47D3D5E2-A3F1-4B9B-AED5-121C2394F34A}" name="Delegação" dataDxfId="459">
      <calculatedColumnFormula>IFERROR((VLOOKUP(D8,DADOS,2,0)),"")</calculatedColumnFormula>
    </tableColumn>
    <tableColumn id="5" xr3:uid="{29052923-AD84-48BD-9F12-9B2BAFCA0DF7}" name="Tempo" dataDxfId="458"/>
    <tableColumn id="6" xr3:uid="{A455DC9A-05D5-4CBE-A55F-3263129ACAA1}" name="Ranking" dataDxfId="457">
      <calculatedColumnFormula>IFERROR((VLOOKUP(F8,$M$8:$N$56,2)),"-")</calculatedColumnFormula>
    </tableColumn>
    <tableColumn id="7" xr3:uid="{C93C567B-8BA9-4245-B28B-24B74BFDA2EB}" name="Pontuação" dataDxfId="456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F6F05A3-02EA-486B-824C-80928DBC7B31}" name="Prova39" displayName="Prova39" ref="B7:H12" totalsRowShown="0" headerRowDxfId="35" dataDxfId="34" headerRowBorderDxfId="32" tableBorderDxfId="33" totalsRowBorderDxfId="31">
  <autoFilter ref="B7:H12" xr:uid="{79CFF532-0B6A-44E6-8054-51C4273AB483}"/>
  <sortState xmlns:xlrd2="http://schemas.microsoft.com/office/spreadsheetml/2017/richdata2" ref="B8:H12">
    <sortCondition ref="B8:B12"/>
    <sortCondition ref="C8:C12"/>
  </sortState>
  <tableColumns count="7">
    <tableColumn id="1" xr3:uid="{10BEEB40-8FFB-47F0-8F0B-B2406FB5AC71}" name="Série" dataDxfId="30"/>
    <tableColumn id="2" xr3:uid="{764518BD-1665-447E-BF0A-23145EF6E5E3}" name="Raia" dataDxfId="29"/>
    <tableColumn id="3" xr3:uid="{F95AEB13-57DF-49FF-A53C-6142853488FA}" name="Nome" dataDxfId="28"/>
    <tableColumn id="4" xr3:uid="{0ABFF311-2297-45A0-A8C3-C7DD79BD4462}" name="Delegação" dataDxfId="27">
      <calculatedColumnFormula>IFERROR((VLOOKUP(D8,DADOS,2,0)),"")</calculatedColumnFormula>
    </tableColumn>
    <tableColumn id="5" xr3:uid="{515CA7B4-3D84-450F-88DE-8ECD2E4CCF8D}" name="Tempo" dataDxfId="26"/>
    <tableColumn id="6" xr3:uid="{A8D33AF2-7096-4704-ACC4-B5C64182E79D}" name="Ranking" dataDxfId="25">
      <calculatedColumnFormula>IFERROR((VLOOKUP(F8,$M$8:$N$12,2)),"-")</calculatedColumnFormula>
    </tableColumn>
    <tableColumn id="7" xr3:uid="{CA7A2634-34E3-4E4F-94A4-21973CF449CA}" name="Pontuação" dataDxfId="24">
      <calculatedColumnFormula>IFERROR((VLOOKUP(G8,PONTOS,3,0)),0)</calculatedColumnFormula>
    </tableColumn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3AEC789B-FA36-46D1-9252-152C9BFCFD41}" name="Prova40" displayName="Prova40" ref="B7:H15" totalsRowShown="0" headerRowDxfId="23" dataDxfId="22" headerRowBorderDxfId="20" tableBorderDxfId="21" totalsRowBorderDxfId="19">
  <autoFilter ref="B7:H15" xr:uid="{79CFF532-0B6A-44E6-8054-51C4273AB483}"/>
  <sortState xmlns:xlrd2="http://schemas.microsoft.com/office/spreadsheetml/2017/richdata2" ref="B8:H15">
    <sortCondition ref="B8:B15"/>
    <sortCondition ref="C8:C15"/>
  </sortState>
  <tableColumns count="7">
    <tableColumn id="1" xr3:uid="{6C5F634E-C0EF-4AB8-B8BB-F272DC5D33D8}" name="Série" dataDxfId="18"/>
    <tableColumn id="2" xr3:uid="{E70EDCAC-2F24-41EA-868B-A8994239B36C}" name="Raia" dataDxfId="17"/>
    <tableColumn id="3" xr3:uid="{38815B46-31E9-4436-92F9-8460A76A693E}" name="Nome" dataDxfId="16"/>
    <tableColumn id="4" xr3:uid="{5FCEAD3B-0332-4402-A6B8-6BB589EA7445}" name="Delegação" dataDxfId="15">
      <calculatedColumnFormula>IFERROR((VLOOKUP(D8,DADOS,2,0)),"")</calculatedColumnFormula>
    </tableColumn>
    <tableColumn id="5" xr3:uid="{A7A02C46-D5F1-4662-BDFB-4449324F8331}" name="Tempo" dataDxfId="14"/>
    <tableColumn id="6" xr3:uid="{02E8F9BC-AE98-4423-BF3A-022A24FEE5F4}" name="Ranking" dataDxfId="13">
      <calculatedColumnFormula>IFERROR((VLOOKUP(F8,$M$8:$N$15,2)),"-")</calculatedColumnFormula>
    </tableColumn>
    <tableColumn id="7" xr3:uid="{9C30054C-C195-4791-A077-0FCBDEAA14F6}" name="Pontuação" dataDxfId="12">
      <calculatedColumnFormula>IFERROR((VLOOKUP(G8,PONTOS,3,0)),0)</calculatedColumnFormula>
    </tableColumn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50FD1B7-6764-483D-9D26-26DA2A17632A}" name="Prova41" displayName="Prova41" ref="B7:H16" totalsRowShown="0" headerRowDxfId="11" dataDxfId="10" headerRowBorderDxfId="8" tableBorderDxfId="9" totalsRowBorderDxfId="7">
  <autoFilter ref="B7:H16" xr:uid="{79CFF532-0B6A-44E6-8054-51C4273AB483}"/>
  <sortState xmlns:xlrd2="http://schemas.microsoft.com/office/spreadsheetml/2017/richdata2" ref="B8:H16">
    <sortCondition ref="B8:B16"/>
    <sortCondition ref="C8:C16"/>
  </sortState>
  <tableColumns count="7">
    <tableColumn id="1" xr3:uid="{D0E4115F-17DC-4C47-AE90-29D6E6F5C549}" name="Série" dataDxfId="6"/>
    <tableColumn id="2" xr3:uid="{FB28011B-93C0-4CEE-A3AA-7F427D8E39F4}" name="Raia" dataDxfId="5"/>
    <tableColumn id="3" xr3:uid="{40889969-9115-482E-9DC3-B04E8C53313E}" name="Nome" dataDxfId="4"/>
    <tableColumn id="4" xr3:uid="{B50716B3-C10E-45F2-8A4F-060C1BE27BC2}" name="Delegação" dataDxfId="3">
      <calculatedColumnFormula>IFERROR((VLOOKUP(D8,DADOS,2,0)),"")</calculatedColumnFormula>
    </tableColumn>
    <tableColumn id="5" xr3:uid="{FE4C8C15-654E-48D5-9C11-FB7732DE0993}" name="Tempo" dataDxfId="2"/>
    <tableColumn id="6" xr3:uid="{CDFD1671-F6C6-4BBA-A899-376FEF5B7695}" name="Ranking" dataDxfId="1">
      <calculatedColumnFormula>IFERROR((VLOOKUP(F8,$M$8:$N$16,2)),"-")</calculatedColumnFormula>
    </tableColumn>
    <tableColumn id="7" xr3:uid="{5D6A4413-6B78-4AE8-8B4A-319FBC0E1086}" name="Pontuação" dataDxfId="0">
      <calculatedColumnFormula>IFERROR((VLOOKUP(G8,PONTOS,3,0)),0)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AADE71A-8FA5-499A-B785-09A49E6CA8FC}" name="Prova04" displayName="Prova04" ref="B7:H36" totalsRowShown="0" headerRowDxfId="455" dataDxfId="454" headerRowBorderDxfId="452" tableBorderDxfId="453" totalsRowBorderDxfId="451">
  <autoFilter ref="B7:H36" xr:uid="{79CFF532-0B6A-44E6-8054-51C4273AB483}"/>
  <sortState xmlns:xlrd2="http://schemas.microsoft.com/office/spreadsheetml/2017/richdata2" ref="B8:H29">
    <sortCondition ref="B8:B29"/>
    <sortCondition ref="C8:C29"/>
  </sortState>
  <tableColumns count="7">
    <tableColumn id="1" xr3:uid="{E3014B93-1890-42AE-918C-DF453E3A5802}" name="Série" dataDxfId="450"/>
    <tableColumn id="2" xr3:uid="{6893AA11-291E-4E5B-919D-C58143F2F682}" name="Raia" dataDxfId="449"/>
    <tableColumn id="3" xr3:uid="{F256B1CD-8550-4245-90BA-9D9CBA7B0ADF}" name="Nome" dataDxfId="448"/>
    <tableColumn id="4" xr3:uid="{B07651C1-1DB2-449E-BEB0-1B68C6BBB6EE}" name="Delegação" dataDxfId="447">
      <calculatedColumnFormula>IFERROR((VLOOKUP(D8,DADOS,2,0)),"")</calculatedColumnFormula>
    </tableColumn>
    <tableColumn id="5" xr3:uid="{6843AAFF-CDD8-4DD5-BD49-77C0767EFAB9}" name="Tempo" dataDxfId="446"/>
    <tableColumn id="6" xr3:uid="{9EC68F34-B149-4B42-A045-6ACE03561BCF}" name="Ranking" dataDxfId="445">
      <calculatedColumnFormula>IFERROR((VLOOKUP(F8,$M$8:$N$48,2)),"-")</calculatedColumnFormula>
    </tableColumn>
    <tableColumn id="7" xr3:uid="{52A1E027-31E3-4AC6-9A18-83A7F5D535E1}" name="Pontuação" dataDxfId="444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F076AB8-3397-4CDC-8219-70786015D93D}" name="Prova05" displayName="Prova05" ref="B7:H24" totalsRowShown="0" headerRowDxfId="443" dataDxfId="442" headerRowBorderDxfId="440" tableBorderDxfId="441" totalsRowBorderDxfId="439">
  <autoFilter ref="B7:H24" xr:uid="{79CFF532-0B6A-44E6-8054-51C4273AB483}"/>
  <sortState xmlns:xlrd2="http://schemas.microsoft.com/office/spreadsheetml/2017/richdata2" ref="B8:H24">
    <sortCondition ref="B8:B24"/>
    <sortCondition ref="C8:C24"/>
  </sortState>
  <tableColumns count="7">
    <tableColumn id="1" xr3:uid="{6A8A5EE5-B0A6-4165-AB23-3A7A784495E3}" name="Série" dataDxfId="438"/>
    <tableColumn id="2" xr3:uid="{7225E354-E66A-4F54-B9DC-1AEBF88AFE58}" name="Raia" dataDxfId="437"/>
    <tableColumn id="3" xr3:uid="{5996835F-AF34-4E9C-A96A-A3B4F95E9FBD}" name="Nome" dataDxfId="436"/>
    <tableColumn id="4" xr3:uid="{F22CEB57-7149-413B-9CF9-D195DB8590C0}" name="Delegação" dataDxfId="435">
      <calculatedColumnFormula>IFERROR((VLOOKUP(D8,DADOS,2,0)),"")</calculatedColumnFormula>
    </tableColumn>
    <tableColumn id="5" xr3:uid="{621CC983-A91B-45DA-A810-9D4388212255}" name="Tempo" dataDxfId="434"/>
    <tableColumn id="6" xr3:uid="{FB3A76D0-EAC9-4654-87A3-41CBD98AB29A}" name="Ranking" dataDxfId="433">
      <calculatedColumnFormula>IFERROR((VLOOKUP(F8,$M$8:$N$24,2)),"-")</calculatedColumnFormula>
    </tableColumn>
    <tableColumn id="7" xr3:uid="{7F739A2A-A022-458F-86CA-D9403428C566}" name="Pontuação" dataDxfId="432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880EDE7-04A5-4659-9049-07309A44ED51}" name="Prova06" displayName="Prova06" ref="B7:H33" totalsRowShown="0" headerRowDxfId="431" dataDxfId="430" headerRowBorderDxfId="428" tableBorderDxfId="429" totalsRowBorderDxfId="427">
  <autoFilter ref="B7:H33" xr:uid="{79CFF532-0B6A-44E6-8054-51C4273AB483}"/>
  <sortState xmlns:xlrd2="http://schemas.microsoft.com/office/spreadsheetml/2017/richdata2" ref="B8:H33">
    <sortCondition ref="D7:D33"/>
  </sortState>
  <tableColumns count="7">
    <tableColumn id="1" xr3:uid="{E8187ABB-1DA6-4696-B719-E9FEF2899A21}" name="Série" dataDxfId="426"/>
    <tableColumn id="2" xr3:uid="{C29B49B3-BEA0-4E63-92AE-AF2482C23E02}" name="Raia" dataDxfId="425"/>
    <tableColumn id="3" xr3:uid="{06B4712E-FF8E-4368-B775-11E8CDB8CC09}" name="Nome" dataDxfId="424"/>
    <tableColumn id="4" xr3:uid="{94ED3307-CCB4-43ED-801C-8111AC78C907}" name="Delegação" dataDxfId="423">
      <calculatedColumnFormula>IFERROR((VLOOKUP(D8,DADOS,2,0)),"")</calculatedColumnFormula>
    </tableColumn>
    <tableColumn id="5" xr3:uid="{E9934E7F-5855-4677-871D-3EC1E1B10F09}" name="Tempo" dataDxfId="422"/>
    <tableColumn id="6" xr3:uid="{667251AE-59C7-4DFD-9697-182F6A3C56D9}" name="Ranking" dataDxfId="421">
      <calculatedColumnFormula>IFERROR((VLOOKUP(F8,$M$8:$N$33,2)),"-")</calculatedColumnFormula>
    </tableColumn>
    <tableColumn id="7" xr3:uid="{229D5912-FA84-4682-BDBA-A5E72ECCDAB9}" name="Pontuação" dataDxfId="420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634221B-40AA-49F3-81D9-68C4D7F10F4E}" name="Prova07" displayName="Prova07" ref="B7:H30" totalsRowShown="0" headerRowDxfId="419" dataDxfId="418" headerRowBorderDxfId="416" tableBorderDxfId="417" totalsRowBorderDxfId="415">
  <autoFilter ref="B7:H30" xr:uid="{79CFF532-0B6A-44E6-8054-51C4273AB483}"/>
  <sortState xmlns:xlrd2="http://schemas.microsoft.com/office/spreadsheetml/2017/richdata2" ref="B8:H29">
    <sortCondition ref="B8:B29"/>
    <sortCondition ref="C8:C29"/>
  </sortState>
  <tableColumns count="7">
    <tableColumn id="1" xr3:uid="{AEB158E6-667F-4168-AECC-D788478DC267}" name="Série" dataDxfId="414"/>
    <tableColumn id="2" xr3:uid="{71ACC3BE-E409-4BBE-8FEE-16A2A58BD14F}" name="Raia" dataDxfId="413"/>
    <tableColumn id="3" xr3:uid="{E12E2EA7-5830-491B-B99C-E30AB2F5D97A}" name="Nome" dataDxfId="412"/>
    <tableColumn id="4" xr3:uid="{3EA9108F-5093-43F2-953E-62F64F8638C4}" name="Delegação" dataDxfId="411">
      <calculatedColumnFormula>IFERROR((VLOOKUP(D8,DADOS,2,0)),"")</calculatedColumnFormula>
    </tableColumn>
    <tableColumn id="5" xr3:uid="{681652F2-7B54-4331-8FC9-C7D00086600F}" name="Tempo" dataDxfId="410"/>
    <tableColumn id="6" xr3:uid="{3A9A34C3-34B9-4738-ABA3-6B8ECBE87ED1}" name="Ranking" dataDxfId="409">
      <calculatedColumnFormula>IFERROR((VLOOKUP(F8,$M$8:$N$30,2)),"-")</calculatedColumnFormula>
    </tableColumn>
    <tableColumn id="7" xr3:uid="{2C382B7C-8751-4005-BE3C-8536BE29E053}" name="Pontuação" dataDxfId="408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500D905-B04B-460B-9FFA-BE37F674C0DF}" name="Prova08" displayName="Prova08" ref="B7:H25" totalsRowShown="0" headerRowDxfId="407" dataDxfId="406" headerRowBorderDxfId="404" tableBorderDxfId="405" totalsRowBorderDxfId="403">
  <autoFilter ref="B7:H25" xr:uid="{79CFF532-0B6A-44E6-8054-51C4273AB483}"/>
  <sortState xmlns:xlrd2="http://schemas.microsoft.com/office/spreadsheetml/2017/richdata2" ref="B8:H25">
    <sortCondition ref="B8:B25"/>
    <sortCondition ref="C8:C25"/>
  </sortState>
  <tableColumns count="7">
    <tableColumn id="1" xr3:uid="{AC958490-7650-4240-A52F-1FF34C6E85C8}" name="Série" dataDxfId="402"/>
    <tableColumn id="2" xr3:uid="{DA88399C-7749-4097-8BF8-827042F8AD42}" name="Raia" dataDxfId="401"/>
    <tableColumn id="3" xr3:uid="{5456BC4F-516F-416C-AD61-3DFDB33253A6}" name="Nome" dataDxfId="400"/>
    <tableColumn id="4" xr3:uid="{42C4DE1D-ADC0-4DF0-8A81-BEB7AC874693}" name="Delegação" dataDxfId="399">
      <calculatedColumnFormula>IFERROR((VLOOKUP(D8,DADOS,2,0)),"")</calculatedColumnFormula>
    </tableColumn>
    <tableColumn id="5" xr3:uid="{A61335FB-2F2D-44F3-89BD-AD529C9C8C8E}" name="Tempo" dataDxfId="398"/>
    <tableColumn id="6" xr3:uid="{2A07603B-4301-4C98-A038-385F60430B82}" name="Ranking" dataDxfId="397">
      <calculatedColumnFormula>IFERROR((VLOOKUP(F8,$M$8:$N$25,2)),"-")</calculatedColumnFormula>
    </tableColumn>
    <tableColumn id="7" xr3:uid="{BDB09CF0-7A33-4908-BE21-1403D96332E5}" name="Pontuação" dataDxfId="396">
      <calculatedColumnFormula>IFERROR((VLOOKUP(G8,PONTOS,4,0)),0)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4" Type="http://schemas.openxmlformats.org/officeDocument/2006/relationships/table" Target="../tables/table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4" Type="http://schemas.openxmlformats.org/officeDocument/2006/relationships/table" Target="../tables/table1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1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4" Type="http://schemas.openxmlformats.org/officeDocument/2006/relationships/table" Target="../tables/table1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2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4" Type="http://schemas.openxmlformats.org/officeDocument/2006/relationships/table" Target="../tables/table2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2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2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2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2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2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2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2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table" Target="../tables/table2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4" Type="http://schemas.openxmlformats.org/officeDocument/2006/relationships/table" Target="../tables/table30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31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4" Type="http://schemas.openxmlformats.org/officeDocument/2006/relationships/table" Target="../tables/table32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33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4" Type="http://schemas.openxmlformats.org/officeDocument/2006/relationships/table" Target="../tables/table34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4" Type="http://schemas.openxmlformats.org/officeDocument/2006/relationships/table" Target="../tables/table35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Relationship Id="rId4" Type="http://schemas.openxmlformats.org/officeDocument/2006/relationships/table" Target="../tables/table36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Relationship Id="rId4" Type="http://schemas.openxmlformats.org/officeDocument/2006/relationships/table" Target="../tables/table37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Relationship Id="rId4" Type="http://schemas.openxmlformats.org/officeDocument/2006/relationships/table" Target="../tables/table38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Relationship Id="rId4" Type="http://schemas.openxmlformats.org/officeDocument/2006/relationships/table" Target="../tables/table39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4" Type="http://schemas.openxmlformats.org/officeDocument/2006/relationships/table" Target="../tables/table40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Relationship Id="rId4" Type="http://schemas.openxmlformats.org/officeDocument/2006/relationships/table" Target="../tables/table41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Relationship Id="rId4" Type="http://schemas.openxmlformats.org/officeDocument/2006/relationships/table" Target="../tables/table4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72086-A1CF-4A50-A0B2-81BCEC9D43A9}">
  <sheetPr codeName="Planilha2">
    <tabColor theme="5" tint="0.79998168889431442"/>
  </sheetPr>
  <dimension ref="A1:Q34"/>
  <sheetViews>
    <sheetView showGridLines="0" showRowColHeaders="0" topLeftCell="A13" zoomScale="130" zoomScaleNormal="130" workbookViewId="0">
      <selection activeCell="H22" sqref="H22"/>
    </sheetView>
  </sheetViews>
  <sheetFormatPr defaultColWidth="0" defaultRowHeight="14.45" zeroHeight="1"/>
  <cols>
    <col min="1" max="1" width="8.85546875" customWidth="1"/>
    <col min="2" max="2" width="15" customWidth="1"/>
    <col min="3" max="3" width="20" bestFit="1" customWidth="1"/>
    <col min="4" max="4" width="16" bestFit="1" customWidth="1"/>
    <col min="5" max="5" width="8.85546875" customWidth="1"/>
    <col min="6" max="6" width="10" customWidth="1"/>
    <col min="7" max="7" width="0.85546875" customWidth="1"/>
    <col min="8" max="8" width="8.7109375" customWidth="1"/>
    <col min="9" max="9" width="0.42578125" customWidth="1"/>
    <col min="10" max="10" width="8.7109375" customWidth="1"/>
    <col min="11" max="11" width="0.28515625" customWidth="1"/>
    <col min="12" max="12" width="8.7109375" customWidth="1"/>
    <col min="13" max="14" width="8.85546875" customWidth="1"/>
    <col min="15" max="17" width="0" hidden="1" customWidth="1"/>
    <col min="18" max="16384" width="8.85546875" hidden="1"/>
  </cols>
  <sheetData>
    <row r="1" spans="2:17"/>
    <row r="2" spans="2:17"/>
    <row r="3" spans="2:17" ht="14.45" customHeight="1"/>
    <row r="4" spans="2:17" ht="14.45" customHeight="1"/>
    <row r="5" spans="2:17">
      <c r="G5" s="14"/>
    </row>
    <row r="6" spans="2:17" ht="25.15" customHeight="1">
      <c r="D6" s="50" t="s">
        <v>0</v>
      </c>
      <c r="E6" s="51"/>
      <c r="F6" s="51"/>
      <c r="G6" s="51"/>
      <c r="H6" s="52"/>
    </row>
    <row r="7" spans="2:17"/>
    <row r="8" spans="2:17"/>
    <row r="9" spans="2:17" ht="25.15" customHeight="1">
      <c r="B9" s="23" t="s">
        <v>1</v>
      </c>
      <c r="C9" s="23" t="s">
        <v>2</v>
      </c>
      <c r="D9" s="23" t="s">
        <v>3</v>
      </c>
      <c r="H9" s="53" t="s">
        <v>4</v>
      </c>
      <c r="I9" s="54"/>
      <c r="J9" s="54"/>
      <c r="K9" s="54"/>
      <c r="L9" s="55"/>
      <c r="O9" s="2" t="s">
        <v>5</v>
      </c>
      <c r="P9" s="2" t="s">
        <v>6</v>
      </c>
      <c r="Q9" s="2" t="s">
        <v>5</v>
      </c>
    </row>
    <row r="10" spans="2:17">
      <c r="B10" s="2" t="s">
        <v>7</v>
      </c>
      <c r="C10" s="2">
        <v>2</v>
      </c>
      <c r="D10" s="27">
        <f>SUMIF(Prova01[Delegação],'Resumo Evento'!B10,Prova01[Pontuação])+SUMIF(Prova02[Delegação],'Resumo Evento'!B10,Prova02[Pontuação])+SUMIF(Prova03[Delegação],'Resumo Evento'!B10,Prova03[Pontuação])+SUMIF(Prova04[Delegação],'Resumo Evento'!B10,Prova04[Pontuação])+SUMIF(Prova05[Delegação],'Resumo Evento'!B10,Prova05[Pontuação])+SUMIF(Prova06[Delegação],'Resumo Evento'!B10,Prova06[Pontuação])+SUMIF(Prova07[Delegação],'Resumo Evento'!B10,Prova07[Pontuação])+SUMIF(Prova08[Delegação],'Resumo Evento'!B10,Prova08[Pontuação])+SUMIF(Prova09[Delegação],'Resumo Evento'!B10,Prova09[Pontuação])+SUMIF(Prova10[Delegação],'Resumo Evento'!B10,Prova10[Pontuação])+SUMIF(Prova11[Delegação],'Resumo Evento'!B10,Prova11[Pontuação])+SUMIF(Prova12[Delegação],'Resumo Evento'!B10,Prova12[Pontuação])+SUMIF(Prova13[Delegação],'Resumo Evento'!B10,Prova13[Pontuação])+SUMIF(Prova14[Delegação],'Resumo Evento'!B10,Prova14[Pontuação])+SUMIF(Prova15[Delegação],'Resumo Evento'!B10,Prova15[Pontuação])+SUMIF(Prova16[Delegação],'Resumo Evento'!B10,Prova16[Pontuação])+SUMIF(Prova17[Delegação],'Resumo Evento'!B10,Prova17[Pontuação])+SUMIF(Prova18[Delegação],'Resumo Evento'!B10,Prova18[Pontuação])+SUMIF(Prova19[Delegação],'Resumo Evento'!B10,Prova19[Pontuação])+SUMIF(Prova20[Delegação],'Resumo Evento'!B10,Prova20[Pontuação])+SUMIF(Prova21[Delegação],'Resumo Evento'!B10,Prova21[Pontuação])+SUMIF(Prova22[Delegação],'Resumo Evento'!B10,Prova22[Pontuação])+SUMIF(Prova23[Delegação],'Resumo Evento'!B10,Prova23[Pontuação])+SUMIF(Prova24[Delegação],'Resumo Evento'!B10,Prova24[Pontuação])+SUMIF(Prova25[Delegação],'Resumo Evento'!B10,Prova25[Pontuação])+SUMIF(Prova26[Delegação],'Resumo Evento'!B10,Prova26[Pontuação])+SUMIF(Prova27[Delegação],'Resumo Evento'!B10,Prova27[Pontuação])+SUMIF(Prova28[Delegação],'Resumo Evento'!B10,Prova28[Pontuação])+SUMIF(Prova29[Delegação],'Resumo Evento'!B10,Prova29[Pontuação])+SUMIF(Prova30[Delegação],'Resumo Evento'!B10,Prova30[Pontuação])+SUMIF(Prova31[Delegação],'Resumo Evento'!B10,Prova31[Pontuação])+SUMIF(Prova32[Delegação],'Resumo Evento'!B10,Prova32[Pontuação])+SUMIF(Prova33[Delegação],'Resumo Evento'!B10,Prova33[Pontuação])+SUMIF(Prova34[Delegação],'Resumo Evento'!B10,Prova34[Pontuação])+SUMIF(Prova35[Delegação],'Resumo Evento'!B10,Prova35[Pontuação])+SUMIF(Prova36[Delegação],'Resumo Evento'!B10,Prova36[Pontuação])+SUMIF(Prova37[Delegação],'Resumo Evento'!B10,Prova37[Pontuação])+SUMIF(Prova38[Delegação],'Resumo Evento'!B10,Prova38[Pontuação])+SUMIF(Prova39[Delegação],'Resumo Evento'!B10,Prova39[Pontuação])+SUMIF(Prova40[Delegação],'Resumo Evento'!B10,Prova40[Pontuação])+SUMIF(Prova41[Delegação],'Resumo Evento'!B10,Prova41[Pontuação])</f>
        <v>44</v>
      </c>
      <c r="O10" s="2">
        <v>1</v>
      </c>
      <c r="P10" s="2">
        <f>IFERROR((LARGE(RankingDeleg[Total Pontos],1)),"-")</f>
        <v>416</v>
      </c>
      <c r="Q10" s="2" t="str">
        <f>IFERROR((INDEX(RankingDeleg[Delegação],MATCH(P10,RankingDeleg[Total Pontos],0),1)),"-")</f>
        <v>RJ</v>
      </c>
    </row>
    <row r="11" spans="2:17">
      <c r="B11" s="2" t="s">
        <v>8</v>
      </c>
      <c r="C11" s="2">
        <v>5</v>
      </c>
      <c r="D11" s="27">
        <f>SUMIF(Prova01[Delegação],'Resumo Evento'!B11,Prova01[Pontuação])+SUMIF(Prova02[Delegação],'Resumo Evento'!B11,Prova02[Pontuação])+SUMIF(Prova03[Delegação],'Resumo Evento'!B11,Prova03[Pontuação])+SUMIF(Prova04[Delegação],'Resumo Evento'!B11,Prova04[Pontuação])+SUMIF(Prova05[Delegação],'Resumo Evento'!B11,Prova05[Pontuação])+SUMIF(Prova06[Delegação],'Resumo Evento'!B11,Prova06[Pontuação])+SUMIF(Prova07[Delegação],'Resumo Evento'!B11,Prova07[Pontuação])+SUMIF(Prova08[Delegação],'Resumo Evento'!B11,Prova08[Pontuação])+SUMIF(Prova09[Delegação],'Resumo Evento'!B11,Prova09[Pontuação])+SUMIF(Prova10[Delegação],'Resumo Evento'!B11,Prova10[Pontuação])+SUMIF(Prova11[Delegação],'Resumo Evento'!B11,Prova11[Pontuação])+SUMIF(Prova12[Delegação],'Resumo Evento'!B11,Prova12[Pontuação])+SUMIF(Prova13[Delegação],'Resumo Evento'!B11,Prova13[Pontuação])+SUMIF(Prova14[Delegação],'Resumo Evento'!B11,Prova14[Pontuação])+SUMIF(Prova15[Delegação],'Resumo Evento'!B11,Prova15[Pontuação])+SUMIF(Prova16[Delegação],'Resumo Evento'!B11,Prova16[Pontuação])+SUMIF(Prova17[Delegação],'Resumo Evento'!B11,Prova17[Pontuação])+SUMIF(Prova18[Delegação],'Resumo Evento'!B11,Prova18[Pontuação])+SUMIF(Prova19[Delegação],'Resumo Evento'!B11,Prova19[Pontuação])+SUMIF(Prova20[Delegação],'Resumo Evento'!B11,Prova20[Pontuação])+SUMIF(Prova21[Delegação],'Resumo Evento'!B11,Prova21[Pontuação])+SUMIF(Prova22[Delegação],'Resumo Evento'!B11,Prova22[Pontuação])+SUMIF(Prova23[Delegação],'Resumo Evento'!B11,Prova23[Pontuação])+SUMIF(Prova24[Delegação],'Resumo Evento'!B11,Prova24[Pontuação])+SUMIF(Prova25[Delegação],'Resumo Evento'!B11,Prova25[Pontuação])+SUMIF(Prova26[Delegação],'Resumo Evento'!B11,Prova26[Pontuação])+SUMIF(Prova27[Delegação],'Resumo Evento'!B11,Prova27[Pontuação])+SUMIF(Prova28[Delegação],'Resumo Evento'!B11,Prova28[Pontuação])+SUMIF(Prova29[Delegação],'Resumo Evento'!B11,Prova29[Pontuação])+SUMIF(Prova30[Delegação],'Resumo Evento'!B11,Prova30[Pontuação])+SUMIF(Prova31[Delegação],'Resumo Evento'!B11,Prova31[Pontuação])+SUMIF(Prova32[Delegação],'Resumo Evento'!B11,Prova32[Pontuação])+SUMIF(Prova33[Delegação],'Resumo Evento'!B11,Prova33[Pontuação])+SUMIF(Prova34[Delegação],'Resumo Evento'!B11,Prova34[Pontuação])+SUMIF(Prova35[Delegação],'Resumo Evento'!B11,Prova35[Pontuação])+SUMIF(Prova36[Delegação],'Resumo Evento'!B11,Prova36[Pontuação])+SUMIF(Prova37[Delegação],'Resumo Evento'!B11,Prova37[Pontuação])+SUMIF(Prova38[Delegação],'Resumo Evento'!B11,Prova38[Pontuação])+SUMIF(Prova39[Delegação],'Resumo Evento'!B11,Prova39[Pontuação])+SUMIF(Prova40[Delegação],'Resumo Evento'!B11,Prova40[Pontuação])+SUMIF(Prova41[Delegação],'Resumo Evento'!B11,Prova41[Pontuação])</f>
        <v>4</v>
      </c>
      <c r="O11" s="2">
        <v>2</v>
      </c>
      <c r="P11" s="2">
        <f>IFERROR((LARGE(RankingDeleg[Total Pontos],1+O11)),"-")</f>
        <v>296</v>
      </c>
      <c r="Q11" s="2" t="str">
        <f>IFERROR((INDEX(RankingDeleg[Delegação],MATCH(P11,RankingDeleg[Total Pontos],0),1)),"-")</f>
        <v>DF</v>
      </c>
    </row>
    <row r="12" spans="2:17">
      <c r="B12" s="2" t="s">
        <v>9</v>
      </c>
      <c r="C12" s="2">
        <v>19</v>
      </c>
      <c r="D12" s="27">
        <f>SUMIF(Prova01[Delegação],'Resumo Evento'!B12,Prova01[Pontuação])+SUMIF(Prova02[Delegação],'Resumo Evento'!B12,Prova02[Pontuação])+SUMIF(Prova03[Delegação],'Resumo Evento'!B12,Prova03[Pontuação])+SUMIF(Prova04[Delegação],'Resumo Evento'!B12,Prova04[Pontuação])+SUMIF(Prova05[Delegação],'Resumo Evento'!B12,Prova05[Pontuação])+SUMIF(Prova06[Delegação],'Resumo Evento'!B12,Prova06[Pontuação])+SUMIF(Prova07[Delegação],'Resumo Evento'!B12,Prova07[Pontuação])+SUMIF(Prova08[Delegação],'Resumo Evento'!B12,Prova08[Pontuação])+SUMIF(Prova09[Delegação],'Resumo Evento'!B12,Prova09[Pontuação])+SUMIF(Prova10[Delegação],'Resumo Evento'!B12,Prova10[Pontuação])+SUMIF(Prova11[Delegação],'Resumo Evento'!B12,Prova11[Pontuação])+SUMIF(Prova12[Delegação],'Resumo Evento'!B12,Prova12[Pontuação])+SUMIF(Prova13[Delegação],'Resumo Evento'!B12,Prova13[Pontuação])+SUMIF(Prova14[Delegação],'Resumo Evento'!B12,Prova14[Pontuação])+SUMIF(Prova15[Delegação],'Resumo Evento'!B12,Prova15[Pontuação])+SUMIF(Prova16[Delegação],'Resumo Evento'!B12,Prova16[Pontuação])+SUMIF(Prova17[Delegação],'Resumo Evento'!B12,Prova17[Pontuação])+SUMIF(Prova18[Delegação],'Resumo Evento'!B12,Prova18[Pontuação])+SUMIF(Prova19[Delegação],'Resumo Evento'!B12,Prova19[Pontuação])+SUMIF(Prova20[Delegação],'Resumo Evento'!B12,Prova20[Pontuação])+SUMIF(Prova21[Delegação],'Resumo Evento'!B12,Prova21[Pontuação])+SUMIF(Prova22[Delegação],'Resumo Evento'!B12,Prova22[Pontuação])+SUMIF(Prova23[Delegação],'Resumo Evento'!B12,Prova23[Pontuação])+SUMIF(Prova24[Delegação],'Resumo Evento'!B12,Prova24[Pontuação])+SUMIF(Prova25[Delegação],'Resumo Evento'!B12,Prova25[Pontuação])+SUMIF(Prova26[Delegação],'Resumo Evento'!B12,Prova26[Pontuação])+SUMIF(Prova27[Delegação],'Resumo Evento'!B12,Prova27[Pontuação])+SUMIF(Prova28[Delegação],'Resumo Evento'!B12,Prova28[Pontuação])+SUMIF(Prova29[Delegação],'Resumo Evento'!B12,Prova29[Pontuação])+SUMIF(Prova30[Delegação],'Resumo Evento'!B12,Prova30[Pontuação])+SUMIF(Prova31[Delegação],'Resumo Evento'!B12,Prova31[Pontuação])+SUMIF(Prova32[Delegação],'Resumo Evento'!B12,Prova32[Pontuação])+SUMIF(Prova33[Delegação],'Resumo Evento'!B12,Prova33[Pontuação])+SUMIF(Prova34[Delegação],'Resumo Evento'!B12,Prova34[Pontuação])+SUMIF(Prova35[Delegação],'Resumo Evento'!B12,Prova35[Pontuação])+SUMIF(Prova36[Delegação],'Resumo Evento'!B12,Prova36[Pontuação])+SUMIF(Prova37[Delegação],'Resumo Evento'!B12,Prova37[Pontuação])+SUMIF(Prova38[Delegação],'Resumo Evento'!B12,Prova38[Pontuação])+SUMIF(Prova39[Delegação],'Resumo Evento'!B12,Prova39[Pontuação])+SUMIF(Prova40[Delegação],'Resumo Evento'!B12,Prova40[Pontuação])+SUMIF(Prova41[Delegação],'Resumo Evento'!B12,Prova41[Pontuação])</f>
        <v>210</v>
      </c>
      <c r="O12" s="2">
        <v>3</v>
      </c>
      <c r="P12" s="2">
        <f>IFERROR((LARGE(RankingDeleg[Total Pontos],1+O12)),"-")</f>
        <v>251</v>
      </c>
      <c r="Q12" s="2" t="str">
        <f>IFERROR((INDEX(RankingDeleg[Delegação],MATCH(P12,RankingDeleg[Total Pontos],0),1)),"-")</f>
        <v>BA</v>
      </c>
    </row>
    <row r="13" spans="2:17">
      <c r="B13" s="2" t="s">
        <v>10</v>
      </c>
      <c r="C13" s="2">
        <v>7</v>
      </c>
      <c r="D13" s="27">
        <f>SUMIF(Prova01[Delegação],'Resumo Evento'!B13,Prova01[Pontuação])+SUMIF(Prova02[Delegação],'Resumo Evento'!B13,Prova02[Pontuação])+SUMIF(Prova03[Delegação],'Resumo Evento'!B13,Prova03[Pontuação])+SUMIF(Prova04[Delegação],'Resumo Evento'!B13,Prova04[Pontuação])+SUMIF(Prova05[Delegação],'Resumo Evento'!B13,Prova05[Pontuação])+SUMIF(Prova06[Delegação],'Resumo Evento'!B13,Prova06[Pontuação])+SUMIF(Prova07[Delegação],'Resumo Evento'!B13,Prova07[Pontuação])+SUMIF(Prova08[Delegação],'Resumo Evento'!B13,Prova08[Pontuação])+SUMIF(Prova09[Delegação],'Resumo Evento'!B13,Prova09[Pontuação])+SUMIF(Prova10[Delegação],'Resumo Evento'!B13,Prova10[Pontuação])+SUMIF(Prova11[Delegação],'Resumo Evento'!B13,Prova11[Pontuação])+SUMIF(Prova12[Delegação],'Resumo Evento'!B13,Prova12[Pontuação])+SUMIF(Prova13[Delegação],'Resumo Evento'!B13,Prova13[Pontuação])+SUMIF(Prova14[Delegação],'Resumo Evento'!B13,Prova14[Pontuação])+SUMIF(Prova15[Delegação],'Resumo Evento'!B13,Prova15[Pontuação])+SUMIF(Prova16[Delegação],'Resumo Evento'!B13,Prova16[Pontuação])+SUMIF(Prova17[Delegação],'Resumo Evento'!B13,Prova17[Pontuação])+SUMIF(Prova18[Delegação],'Resumo Evento'!B13,Prova18[Pontuação])+SUMIF(Prova19[Delegação],'Resumo Evento'!B13,Prova19[Pontuação])+SUMIF(Prova20[Delegação],'Resumo Evento'!B13,Prova20[Pontuação])+SUMIF(Prova21[Delegação],'Resumo Evento'!B13,Prova21[Pontuação])+SUMIF(Prova22[Delegação],'Resumo Evento'!B13,Prova22[Pontuação])+SUMIF(Prova23[Delegação],'Resumo Evento'!B13,Prova23[Pontuação])+SUMIF(Prova24[Delegação],'Resumo Evento'!B13,Prova24[Pontuação])+SUMIF(Prova25[Delegação],'Resumo Evento'!B13,Prova25[Pontuação])+SUMIF(Prova26[Delegação],'Resumo Evento'!B13,Prova26[Pontuação])+SUMIF(Prova27[Delegação],'Resumo Evento'!B13,Prova27[Pontuação])+SUMIF(Prova28[Delegação],'Resumo Evento'!B13,Prova28[Pontuação])+SUMIF(Prova29[Delegação],'Resumo Evento'!B13,Prova29[Pontuação])+SUMIF(Prova30[Delegação],'Resumo Evento'!B13,Prova30[Pontuação])+SUMIF(Prova31[Delegação],'Resumo Evento'!B13,Prova31[Pontuação])+SUMIF(Prova32[Delegação],'Resumo Evento'!B13,Prova32[Pontuação])+SUMIF(Prova33[Delegação],'Resumo Evento'!B13,Prova33[Pontuação])+SUMIF(Prova34[Delegação],'Resumo Evento'!B13,Prova34[Pontuação])+SUMIF(Prova35[Delegação],'Resumo Evento'!B13,Prova35[Pontuação])+SUMIF(Prova36[Delegação],'Resumo Evento'!B13,Prova36[Pontuação])+SUMIF(Prova37[Delegação],'Resumo Evento'!B13,Prova37[Pontuação])+SUMIF(Prova38[Delegação],'Resumo Evento'!B13,Prova38[Pontuação])+SUMIF(Prova39[Delegação],'Resumo Evento'!B13,Prova39[Pontuação])+SUMIF(Prova40[Delegação],'Resumo Evento'!B13,Prova40[Pontuação])+SUMIF(Prova41[Delegação],'Resumo Evento'!B13,Prova41[Pontuação])</f>
        <v>251</v>
      </c>
      <c r="O13" s="2">
        <v>4</v>
      </c>
      <c r="P13" s="2">
        <f>IFERROR((LARGE(RankingDeleg[Total Pontos],1+O13)),"-")</f>
        <v>242</v>
      </c>
      <c r="Q13" s="2" t="str">
        <f>IFERROR((INDEX(RankingDeleg[Delegação],MATCH(P13,RankingDeleg[Total Pontos],0),1)),"-")</f>
        <v>PE</v>
      </c>
    </row>
    <row r="14" spans="2:17">
      <c r="B14" s="2" t="s">
        <v>11</v>
      </c>
      <c r="C14" s="2">
        <v>1</v>
      </c>
      <c r="D14" s="27">
        <f>SUMIF(Prova01[Delegação],'Resumo Evento'!B14,Prova01[Pontuação])+SUMIF(Prova02[Delegação],'Resumo Evento'!B14,Prova02[Pontuação])+SUMIF(Prova03[Delegação],'Resumo Evento'!B14,Prova03[Pontuação])+SUMIF(Prova04[Delegação],'Resumo Evento'!B14,Prova04[Pontuação])+SUMIF(Prova05[Delegação],'Resumo Evento'!B14,Prova05[Pontuação])+SUMIF(Prova06[Delegação],'Resumo Evento'!B14,Prova06[Pontuação])+SUMIF(Prova07[Delegação],'Resumo Evento'!B14,Prova07[Pontuação])+SUMIF(Prova08[Delegação],'Resumo Evento'!B14,Prova08[Pontuação])+SUMIF(Prova09[Delegação],'Resumo Evento'!B14,Prova09[Pontuação])+SUMIF(Prova10[Delegação],'Resumo Evento'!B14,Prova10[Pontuação])+SUMIF(Prova11[Delegação],'Resumo Evento'!B14,Prova11[Pontuação])+SUMIF(Prova12[Delegação],'Resumo Evento'!B14,Prova12[Pontuação])+SUMIF(Prova13[Delegação],'Resumo Evento'!B14,Prova13[Pontuação])+SUMIF(Prova14[Delegação],'Resumo Evento'!B14,Prova14[Pontuação])+SUMIF(Prova15[Delegação],'Resumo Evento'!B14,Prova15[Pontuação])+SUMIF(Prova16[Delegação],'Resumo Evento'!B14,Prova16[Pontuação])+SUMIF(Prova17[Delegação],'Resumo Evento'!B14,Prova17[Pontuação])+SUMIF(Prova18[Delegação],'Resumo Evento'!B14,Prova18[Pontuação])+SUMIF(Prova19[Delegação],'Resumo Evento'!B14,Prova19[Pontuação])+SUMIF(Prova20[Delegação],'Resumo Evento'!B14,Prova20[Pontuação])+SUMIF(Prova21[Delegação],'Resumo Evento'!B14,Prova21[Pontuação])+SUMIF(Prova22[Delegação],'Resumo Evento'!B14,Prova22[Pontuação])+SUMIF(Prova23[Delegação],'Resumo Evento'!B14,Prova23[Pontuação])+SUMIF(Prova24[Delegação],'Resumo Evento'!B14,Prova24[Pontuação])+SUMIF(Prova25[Delegação],'Resumo Evento'!B14,Prova25[Pontuação])+SUMIF(Prova26[Delegação],'Resumo Evento'!B14,Prova26[Pontuação])+SUMIF(Prova27[Delegação],'Resumo Evento'!B14,Prova27[Pontuação])+SUMIF(Prova28[Delegação],'Resumo Evento'!B14,Prova28[Pontuação])+SUMIF(Prova29[Delegação],'Resumo Evento'!B14,Prova29[Pontuação])+SUMIF(Prova30[Delegação],'Resumo Evento'!B14,Prova30[Pontuação])+SUMIF(Prova31[Delegação],'Resumo Evento'!B14,Prova31[Pontuação])+SUMIF(Prova32[Delegação],'Resumo Evento'!B14,Prova32[Pontuação])+SUMIF(Prova33[Delegação],'Resumo Evento'!B14,Prova33[Pontuação])+SUMIF(Prova34[Delegação],'Resumo Evento'!B14,Prova34[Pontuação])+SUMIF(Prova35[Delegação],'Resumo Evento'!B14,Prova35[Pontuação])+SUMIF(Prova36[Delegação],'Resumo Evento'!B14,Prova36[Pontuação])+SUMIF(Prova37[Delegação],'Resumo Evento'!B14,Prova37[Pontuação])+SUMIF(Prova38[Delegação],'Resumo Evento'!B14,Prova38[Pontuação])+SUMIF(Prova39[Delegação],'Resumo Evento'!B14,Prova39[Pontuação])+SUMIF(Prova40[Delegação],'Resumo Evento'!B14,Prova40[Pontuação])+SUMIF(Prova41[Delegação],'Resumo Evento'!B14,Prova41[Pontuação])</f>
        <v>0</v>
      </c>
      <c r="O14" s="2">
        <v>5</v>
      </c>
      <c r="P14" s="2">
        <f>IFERROR((LARGE(RankingDeleg[Total Pontos],1+O14)),"-")</f>
        <v>210</v>
      </c>
      <c r="Q14" s="2" t="str">
        <f>IFERROR((INDEX(RankingDeleg[Delegação],MATCH(P14,RankingDeleg[Total Pontos],0),1)),"-")</f>
        <v>AM</v>
      </c>
    </row>
    <row r="15" spans="2:17">
      <c r="B15" s="2" t="s">
        <v>12</v>
      </c>
      <c r="C15" s="2">
        <v>14</v>
      </c>
      <c r="D15" s="27">
        <f>SUMIF(Prova01[Delegação],'Resumo Evento'!B15,Prova01[Pontuação])+SUMIF(Prova02[Delegação],'Resumo Evento'!B15,Prova02[Pontuação])+SUMIF(Prova03[Delegação],'Resumo Evento'!B15,Prova03[Pontuação])+SUMIF(Prova04[Delegação],'Resumo Evento'!B15,Prova04[Pontuação])+SUMIF(Prova05[Delegação],'Resumo Evento'!B15,Prova05[Pontuação])+SUMIF(Prova06[Delegação],'Resumo Evento'!B15,Prova06[Pontuação])+SUMIF(Prova07[Delegação],'Resumo Evento'!B15,Prova07[Pontuação])+SUMIF(Prova08[Delegação],'Resumo Evento'!B15,Prova08[Pontuação])+SUMIF(Prova09[Delegação],'Resumo Evento'!B15,Prova09[Pontuação])+SUMIF(Prova10[Delegação],'Resumo Evento'!B15,Prova10[Pontuação])+SUMIF(Prova11[Delegação],'Resumo Evento'!B15,Prova11[Pontuação])+SUMIF(Prova12[Delegação],'Resumo Evento'!B15,Prova12[Pontuação])+SUMIF(Prova13[Delegação],'Resumo Evento'!B15,Prova13[Pontuação])+SUMIF(Prova14[Delegação],'Resumo Evento'!B15,Prova14[Pontuação])+SUMIF(Prova15[Delegação],'Resumo Evento'!B15,Prova15[Pontuação])+SUMIF(Prova16[Delegação],'Resumo Evento'!B15,Prova16[Pontuação])+SUMIF(Prova17[Delegação],'Resumo Evento'!B15,Prova17[Pontuação])+SUMIF(Prova18[Delegação],'Resumo Evento'!B15,Prova18[Pontuação])+SUMIF(Prova19[Delegação],'Resumo Evento'!B15,Prova19[Pontuação])+SUMIF(Prova20[Delegação],'Resumo Evento'!B15,Prova20[Pontuação])+SUMIF(Prova21[Delegação],'Resumo Evento'!B15,Prova21[Pontuação])+SUMIF(Prova22[Delegação],'Resumo Evento'!B15,Prova22[Pontuação])+SUMIF(Prova23[Delegação],'Resumo Evento'!B15,Prova23[Pontuação])+SUMIF(Prova24[Delegação],'Resumo Evento'!B15,Prova24[Pontuação])+SUMIF(Prova25[Delegação],'Resumo Evento'!B15,Prova25[Pontuação])+SUMIF(Prova26[Delegação],'Resumo Evento'!B15,Prova26[Pontuação])+SUMIF(Prova27[Delegação],'Resumo Evento'!B15,Prova27[Pontuação])+SUMIF(Prova28[Delegação],'Resumo Evento'!B15,Prova28[Pontuação])+SUMIF(Prova29[Delegação],'Resumo Evento'!B15,Prova29[Pontuação])+SUMIF(Prova30[Delegação],'Resumo Evento'!B15,Prova30[Pontuação])+SUMIF(Prova31[Delegação],'Resumo Evento'!B15,Prova31[Pontuação])+SUMIF(Prova32[Delegação],'Resumo Evento'!B15,Prova32[Pontuação])+SUMIF(Prova33[Delegação],'Resumo Evento'!B15,Prova33[Pontuação])+SUMIF(Prova34[Delegação],'Resumo Evento'!B15,Prova34[Pontuação])+SUMIF(Prova35[Delegação],'Resumo Evento'!B15,Prova35[Pontuação])+SUMIF(Prova36[Delegação],'Resumo Evento'!B15,Prova36[Pontuação])+SUMIF(Prova37[Delegação],'Resumo Evento'!B15,Prova37[Pontuação])+SUMIF(Prova38[Delegação],'Resumo Evento'!B15,Prova38[Pontuação])+SUMIF(Prova39[Delegação],'Resumo Evento'!B15,Prova39[Pontuação])+SUMIF(Prova40[Delegação],'Resumo Evento'!B15,Prova40[Pontuação])+SUMIF(Prova41[Delegação],'Resumo Evento'!B15,Prova41[Pontuação])</f>
        <v>296</v>
      </c>
      <c r="O15" s="2">
        <v>6</v>
      </c>
      <c r="P15" s="2">
        <f>IFERROR((LARGE(RankingDeleg[Total Pontos],1+O15)),"-")</f>
        <v>207</v>
      </c>
      <c r="Q15" s="2" t="str">
        <f>IFERROR((INDEX(RankingDeleg[Delegação],MATCH(P15,RankingDeleg[Total Pontos],0),1)),"-")</f>
        <v>TCU</v>
      </c>
    </row>
    <row r="16" spans="2:17">
      <c r="B16" s="2" t="s">
        <v>13</v>
      </c>
      <c r="C16" s="2">
        <v>8</v>
      </c>
      <c r="D16" s="27">
        <f>SUMIF(Prova01[Delegação],'Resumo Evento'!B16,Prova01[Pontuação])+SUMIF(Prova02[Delegação],'Resumo Evento'!B16,Prova02[Pontuação])+SUMIF(Prova03[Delegação],'Resumo Evento'!B16,Prova03[Pontuação])+SUMIF(Prova04[Delegação],'Resumo Evento'!B16,Prova04[Pontuação])+SUMIF(Prova05[Delegação],'Resumo Evento'!B16,Prova05[Pontuação])+SUMIF(Prova06[Delegação],'Resumo Evento'!B16,Prova06[Pontuação])+SUMIF(Prova07[Delegação],'Resumo Evento'!B16,Prova07[Pontuação])+SUMIF(Prova08[Delegação],'Resumo Evento'!B16,Prova08[Pontuação])+SUMIF(Prova09[Delegação],'Resumo Evento'!B16,Prova09[Pontuação])+SUMIF(Prova10[Delegação],'Resumo Evento'!B16,Prova10[Pontuação])+SUMIF(Prova11[Delegação],'Resumo Evento'!B16,Prova11[Pontuação])+SUMIF(Prova12[Delegação],'Resumo Evento'!B16,Prova12[Pontuação])+SUMIF(Prova13[Delegação],'Resumo Evento'!B16,Prova13[Pontuação])+SUMIF(Prova14[Delegação],'Resumo Evento'!B16,Prova14[Pontuação])+SUMIF(Prova15[Delegação],'Resumo Evento'!B16,Prova15[Pontuação])+SUMIF(Prova16[Delegação],'Resumo Evento'!B16,Prova16[Pontuação])+SUMIF(Prova17[Delegação],'Resumo Evento'!B16,Prova17[Pontuação])+SUMIF(Prova18[Delegação],'Resumo Evento'!B16,Prova18[Pontuação])+SUMIF(Prova19[Delegação],'Resumo Evento'!B16,Prova19[Pontuação])+SUMIF(Prova20[Delegação],'Resumo Evento'!B16,Prova20[Pontuação])+SUMIF(Prova21[Delegação],'Resumo Evento'!B16,Prova21[Pontuação])+SUMIF(Prova22[Delegação],'Resumo Evento'!B16,Prova22[Pontuação])+SUMIF(Prova23[Delegação],'Resumo Evento'!B16,Prova23[Pontuação])+SUMIF(Prova24[Delegação],'Resumo Evento'!B16,Prova24[Pontuação])+SUMIF(Prova25[Delegação],'Resumo Evento'!B16,Prova25[Pontuação])+SUMIF(Prova26[Delegação],'Resumo Evento'!B16,Prova26[Pontuação])+SUMIF(Prova27[Delegação],'Resumo Evento'!B16,Prova27[Pontuação])+SUMIF(Prova28[Delegação],'Resumo Evento'!B16,Prova28[Pontuação])+SUMIF(Prova29[Delegação],'Resumo Evento'!B16,Prova29[Pontuação])+SUMIF(Prova30[Delegação],'Resumo Evento'!B16,Prova30[Pontuação])+SUMIF(Prova31[Delegação],'Resumo Evento'!B16,Prova31[Pontuação])+SUMIF(Prova32[Delegação],'Resumo Evento'!B16,Prova32[Pontuação])+SUMIF(Prova33[Delegação],'Resumo Evento'!B16,Prova33[Pontuação])+SUMIF(Prova34[Delegação],'Resumo Evento'!B16,Prova34[Pontuação])+SUMIF(Prova35[Delegação],'Resumo Evento'!B16,Prova35[Pontuação])+SUMIF(Prova36[Delegação],'Resumo Evento'!B16,Prova36[Pontuação])+SUMIF(Prova37[Delegação],'Resumo Evento'!B16,Prova37[Pontuação])+SUMIF(Prova38[Delegação],'Resumo Evento'!B16,Prova38[Pontuação])+SUMIF(Prova39[Delegação],'Resumo Evento'!B16,Prova39[Pontuação])+SUMIF(Prova40[Delegação],'Resumo Evento'!B16,Prova40[Pontuação])+SUMIF(Prova41[Delegação],'Resumo Evento'!B16,Prova41[Pontuação])</f>
        <v>185</v>
      </c>
      <c r="O16" s="2">
        <v>7</v>
      </c>
      <c r="P16" s="2">
        <f>IFERROR((LARGE(RankingDeleg[Total Pontos],1+O16)),"-")</f>
        <v>185</v>
      </c>
      <c r="Q16" s="2" t="str">
        <f>IFERROR((INDEX(RankingDeleg[Delegação],MATCH(P16,RankingDeleg[Total Pontos],0),1)),"-")</f>
        <v>GO</v>
      </c>
    </row>
    <row r="17" spans="2:17">
      <c r="B17" s="2" t="s">
        <v>14</v>
      </c>
      <c r="C17" s="2">
        <v>6</v>
      </c>
      <c r="D17" s="27">
        <f>SUMIF(Prova01[Delegação],'Resumo Evento'!B17,Prova01[Pontuação])+SUMIF(Prova02[Delegação],'Resumo Evento'!B17,Prova02[Pontuação])+SUMIF(Prova03[Delegação],'Resumo Evento'!B17,Prova03[Pontuação])+SUMIF(Prova04[Delegação],'Resumo Evento'!B17,Prova04[Pontuação])+SUMIF(Prova05[Delegação],'Resumo Evento'!B17,Prova05[Pontuação])+SUMIF(Prova06[Delegação],'Resumo Evento'!B17,Prova06[Pontuação])+SUMIF(Prova07[Delegação],'Resumo Evento'!B17,Prova07[Pontuação])+SUMIF(Prova08[Delegação],'Resumo Evento'!B17,Prova08[Pontuação])+SUMIF(Prova09[Delegação],'Resumo Evento'!B17,Prova09[Pontuação])+SUMIF(Prova10[Delegação],'Resumo Evento'!B17,Prova10[Pontuação])+SUMIF(Prova11[Delegação],'Resumo Evento'!B17,Prova11[Pontuação])+SUMIF(Prova12[Delegação],'Resumo Evento'!B17,Prova12[Pontuação])+SUMIF(Prova13[Delegação],'Resumo Evento'!B17,Prova13[Pontuação])+SUMIF(Prova14[Delegação],'Resumo Evento'!B17,Prova14[Pontuação])+SUMIF(Prova15[Delegação],'Resumo Evento'!B17,Prova15[Pontuação])+SUMIF(Prova16[Delegação],'Resumo Evento'!B17,Prova16[Pontuação])+SUMIF(Prova17[Delegação],'Resumo Evento'!B17,Prova17[Pontuação])+SUMIF(Prova18[Delegação],'Resumo Evento'!B17,Prova18[Pontuação])+SUMIF(Prova19[Delegação],'Resumo Evento'!B17,Prova19[Pontuação])+SUMIF(Prova20[Delegação],'Resumo Evento'!B17,Prova20[Pontuação])+SUMIF(Prova21[Delegação],'Resumo Evento'!B17,Prova21[Pontuação])+SUMIF(Prova22[Delegação],'Resumo Evento'!B17,Prova22[Pontuação])+SUMIF(Prova23[Delegação],'Resumo Evento'!B17,Prova23[Pontuação])+SUMIF(Prova24[Delegação],'Resumo Evento'!B17,Prova24[Pontuação])+SUMIF(Prova25[Delegação],'Resumo Evento'!B17,Prova25[Pontuação])+SUMIF(Prova26[Delegação],'Resumo Evento'!B17,Prova26[Pontuação])+SUMIF(Prova27[Delegação],'Resumo Evento'!B17,Prova27[Pontuação])+SUMIF(Prova28[Delegação],'Resumo Evento'!B17,Prova28[Pontuação])+SUMIF(Prova29[Delegação],'Resumo Evento'!B17,Prova29[Pontuação])+SUMIF(Prova30[Delegação],'Resumo Evento'!B17,Prova30[Pontuação])+SUMIF(Prova31[Delegação],'Resumo Evento'!B17,Prova31[Pontuação])+SUMIF(Prova32[Delegação],'Resumo Evento'!B17,Prova32[Pontuação])+SUMIF(Prova33[Delegação],'Resumo Evento'!B17,Prova33[Pontuação])+SUMIF(Prova34[Delegação],'Resumo Evento'!B17,Prova34[Pontuação])+SUMIF(Prova35[Delegação],'Resumo Evento'!B17,Prova35[Pontuação])+SUMIF(Prova36[Delegação],'Resumo Evento'!B17,Prova36[Pontuação])+SUMIF(Prova37[Delegação],'Resumo Evento'!B17,Prova37[Pontuação])+SUMIF(Prova38[Delegação],'Resumo Evento'!B17,Prova38[Pontuação])+SUMIF(Prova39[Delegação],'Resumo Evento'!B17,Prova39[Pontuação])+SUMIF(Prova40[Delegação],'Resumo Evento'!B17,Prova40[Pontuação])+SUMIF(Prova41[Delegação],'Resumo Evento'!B17,Prova41[Pontuação])</f>
        <v>180</v>
      </c>
      <c r="O17" s="2">
        <v>8</v>
      </c>
      <c r="P17" s="2">
        <f>IFERROR((LARGE(RankingDeleg[Total Pontos],1+O17)),"-")</f>
        <v>180</v>
      </c>
      <c r="Q17" s="2" t="str">
        <f>IFERROR((INDEX(RankingDeleg[Delegação],MATCH(P17,RankingDeleg[Total Pontos],0),1)),"-")</f>
        <v>MA</v>
      </c>
    </row>
    <row r="18" spans="2:17">
      <c r="B18" s="2" t="s">
        <v>15</v>
      </c>
      <c r="C18" s="2">
        <v>10</v>
      </c>
      <c r="D18" s="27">
        <f>SUMIF(Prova01[Delegação],'Resumo Evento'!B18,Prova01[Pontuação])+SUMIF(Prova02[Delegação],'Resumo Evento'!B18,Prova02[Pontuação])+SUMIF(Prova03[Delegação],'Resumo Evento'!B18,Prova03[Pontuação])+SUMIF(Prova04[Delegação],'Resumo Evento'!B18,Prova04[Pontuação])+SUMIF(Prova05[Delegação],'Resumo Evento'!B18,Prova05[Pontuação])+SUMIF(Prova06[Delegação],'Resumo Evento'!B18,Prova06[Pontuação])+SUMIF(Prova07[Delegação],'Resumo Evento'!B18,Prova07[Pontuação])+SUMIF(Prova08[Delegação],'Resumo Evento'!B18,Prova08[Pontuação])+SUMIF(Prova09[Delegação],'Resumo Evento'!B18,Prova09[Pontuação])+SUMIF(Prova10[Delegação],'Resumo Evento'!B18,Prova10[Pontuação])+SUMIF(Prova11[Delegação],'Resumo Evento'!B18,Prova11[Pontuação])+SUMIF(Prova12[Delegação],'Resumo Evento'!B18,Prova12[Pontuação])+SUMIF(Prova13[Delegação],'Resumo Evento'!B18,Prova13[Pontuação])+SUMIF(Prova14[Delegação],'Resumo Evento'!B18,Prova14[Pontuação])+SUMIF(Prova15[Delegação],'Resumo Evento'!B18,Prova15[Pontuação])+SUMIF(Prova16[Delegação],'Resumo Evento'!B18,Prova16[Pontuação])+SUMIF(Prova17[Delegação],'Resumo Evento'!B18,Prova17[Pontuação])+SUMIF(Prova18[Delegação],'Resumo Evento'!B18,Prova18[Pontuação])+SUMIF(Prova19[Delegação],'Resumo Evento'!B18,Prova19[Pontuação])+SUMIF(Prova20[Delegação],'Resumo Evento'!B18,Prova20[Pontuação])+SUMIF(Prova21[Delegação],'Resumo Evento'!B18,Prova21[Pontuação])+SUMIF(Prova22[Delegação],'Resumo Evento'!B18,Prova22[Pontuação])+SUMIF(Prova23[Delegação],'Resumo Evento'!B18,Prova23[Pontuação])+SUMIF(Prova24[Delegação],'Resumo Evento'!B18,Prova24[Pontuação])+SUMIF(Prova25[Delegação],'Resumo Evento'!B18,Prova25[Pontuação])+SUMIF(Prova26[Delegação],'Resumo Evento'!B18,Prova26[Pontuação])+SUMIF(Prova27[Delegação],'Resumo Evento'!B18,Prova27[Pontuação])+SUMIF(Prova28[Delegação],'Resumo Evento'!B18,Prova28[Pontuação])+SUMIF(Prova29[Delegação],'Resumo Evento'!B18,Prova29[Pontuação])+SUMIF(Prova30[Delegação],'Resumo Evento'!B18,Prova30[Pontuação])+SUMIF(Prova31[Delegação],'Resumo Evento'!B18,Prova31[Pontuação])+SUMIF(Prova32[Delegação],'Resumo Evento'!B18,Prova32[Pontuação])+SUMIF(Prova33[Delegação],'Resumo Evento'!B18,Prova33[Pontuação])+SUMIF(Prova34[Delegação],'Resumo Evento'!B18,Prova34[Pontuação])+SUMIF(Prova35[Delegação],'Resumo Evento'!B18,Prova35[Pontuação])+SUMIF(Prova36[Delegação],'Resumo Evento'!B18,Prova36[Pontuação])+SUMIF(Prova37[Delegação],'Resumo Evento'!B18,Prova37[Pontuação])+SUMIF(Prova38[Delegação],'Resumo Evento'!B18,Prova38[Pontuação])+SUMIF(Prova39[Delegação],'Resumo Evento'!B18,Prova39[Pontuação])+SUMIF(Prova40[Delegação],'Resumo Evento'!B18,Prova40[Pontuação])+SUMIF(Prova41[Delegação],'Resumo Evento'!B18,Prova41[Pontuação])</f>
        <v>85</v>
      </c>
      <c r="O18" s="2">
        <v>9</v>
      </c>
      <c r="P18" s="2">
        <f>IFERROR((LARGE(RankingDeleg[Total Pontos],1+O18)),"-")</f>
        <v>140</v>
      </c>
      <c r="Q18" s="2" t="str">
        <f>IFERROR((INDEX(RankingDeleg[Delegação],MATCH(P18,RankingDeleg[Total Pontos],0),1)),"-")</f>
        <v>PB</v>
      </c>
    </row>
    <row r="19" spans="2:17" ht="15" thickBot="1">
      <c r="B19" s="2" t="s">
        <v>16</v>
      </c>
      <c r="C19" s="2">
        <v>18</v>
      </c>
      <c r="D19" s="27">
        <f>SUMIF(Prova01[Delegação],'Resumo Evento'!B19,Prova01[Pontuação])+SUMIF(Prova02[Delegação],'Resumo Evento'!B19,Prova02[Pontuação])+SUMIF(Prova03[Delegação],'Resumo Evento'!B19,Prova03[Pontuação])+SUMIF(Prova04[Delegação],'Resumo Evento'!B19,Prova04[Pontuação])+SUMIF(Prova05[Delegação],'Resumo Evento'!B19,Prova05[Pontuação])+SUMIF(Prova06[Delegação],'Resumo Evento'!B19,Prova06[Pontuação])+SUMIF(Prova07[Delegação],'Resumo Evento'!B19,Prova07[Pontuação])+SUMIF(Prova08[Delegação],'Resumo Evento'!B19,Prova08[Pontuação])+SUMIF(Prova09[Delegação],'Resumo Evento'!B19,Prova09[Pontuação])+SUMIF(Prova10[Delegação],'Resumo Evento'!B19,Prova10[Pontuação])+SUMIF(Prova11[Delegação],'Resumo Evento'!B19,Prova11[Pontuação])+SUMIF(Prova12[Delegação],'Resumo Evento'!B19,Prova12[Pontuação])+SUMIF(Prova13[Delegação],'Resumo Evento'!B19,Prova13[Pontuação])+SUMIF(Prova14[Delegação],'Resumo Evento'!B19,Prova14[Pontuação])+SUMIF(Prova15[Delegação],'Resumo Evento'!B19,Prova15[Pontuação])+SUMIF(Prova16[Delegação],'Resumo Evento'!B19,Prova16[Pontuação])+SUMIF(Prova17[Delegação],'Resumo Evento'!B19,Prova17[Pontuação])+SUMIF(Prova18[Delegação],'Resumo Evento'!B19,Prova18[Pontuação])+SUMIF(Prova19[Delegação],'Resumo Evento'!B19,Prova19[Pontuação])+SUMIF(Prova20[Delegação],'Resumo Evento'!B19,Prova20[Pontuação])+SUMIF(Prova21[Delegação],'Resumo Evento'!B19,Prova21[Pontuação])+SUMIF(Prova22[Delegação],'Resumo Evento'!B19,Prova22[Pontuação])+SUMIF(Prova23[Delegação],'Resumo Evento'!B19,Prova23[Pontuação])+SUMIF(Prova24[Delegação],'Resumo Evento'!B19,Prova24[Pontuação])+SUMIF(Prova25[Delegação],'Resumo Evento'!B19,Prova25[Pontuação])+SUMIF(Prova26[Delegação],'Resumo Evento'!B19,Prova26[Pontuação])+SUMIF(Prova27[Delegação],'Resumo Evento'!B19,Prova27[Pontuação])+SUMIF(Prova28[Delegação],'Resumo Evento'!B19,Prova28[Pontuação])+SUMIF(Prova29[Delegação],'Resumo Evento'!B19,Prova29[Pontuação])+SUMIF(Prova30[Delegação],'Resumo Evento'!B19,Prova30[Pontuação])+SUMIF(Prova31[Delegação],'Resumo Evento'!B19,Prova31[Pontuação])+SUMIF(Prova32[Delegação],'Resumo Evento'!B19,Prova32[Pontuação])+SUMIF(Prova33[Delegação],'Resumo Evento'!B19,Prova33[Pontuação])+SUMIF(Prova34[Delegação],'Resumo Evento'!B19,Prova34[Pontuação])+SUMIF(Prova35[Delegação],'Resumo Evento'!B19,Prova35[Pontuação])+SUMIF(Prova36[Delegação],'Resumo Evento'!B19,Prova36[Pontuação])+SUMIF(Prova37[Delegação],'Resumo Evento'!B19,Prova37[Pontuação])+SUMIF(Prova38[Delegação],'Resumo Evento'!B19,Prova38[Pontuação])+SUMIF(Prova39[Delegação],'Resumo Evento'!B19,Prova39[Pontuação])+SUMIF(Prova40[Delegação],'Resumo Evento'!B19,Prova40[Pontuação])+SUMIF(Prova41[Delegação],'Resumo Evento'!B19,Prova41[Pontuação])</f>
        <v>91</v>
      </c>
      <c r="O19" s="2">
        <v>10</v>
      </c>
      <c r="P19" s="2">
        <f>IFERROR((LARGE(RankingDeleg[Total Pontos],1+O19)),"-")</f>
        <v>101</v>
      </c>
      <c r="Q19" s="2" t="str">
        <f>IFERROR((INDEX(RankingDeleg[Delegação],MATCH(P19,RankingDeleg[Total Pontos],0),1)),"-")</f>
        <v>PI</v>
      </c>
    </row>
    <row r="20" spans="2:17" ht="15" thickBot="1">
      <c r="B20" s="2" t="s">
        <v>17</v>
      </c>
      <c r="C20" s="2">
        <v>5</v>
      </c>
      <c r="D20" s="27">
        <f>SUMIF(Prova01[Delegação],'Resumo Evento'!B20,Prova01[Pontuação])+SUMIF(Prova02[Delegação],'Resumo Evento'!B20,Prova02[Pontuação])+SUMIF(Prova03[Delegação],'Resumo Evento'!B20,Prova03[Pontuação])+SUMIF(Prova04[Delegação],'Resumo Evento'!B20,Prova04[Pontuação])+SUMIF(Prova05[Delegação],'Resumo Evento'!B20,Prova05[Pontuação])+SUMIF(Prova06[Delegação],'Resumo Evento'!B20,Prova06[Pontuação])+SUMIF(Prova07[Delegação],'Resumo Evento'!B20,Prova07[Pontuação])+SUMIF(Prova08[Delegação],'Resumo Evento'!B20,Prova08[Pontuação])+SUMIF(Prova09[Delegação],'Resumo Evento'!B20,Prova09[Pontuação])+SUMIF(Prova10[Delegação],'Resumo Evento'!B20,Prova10[Pontuação])+SUMIF(Prova11[Delegação],'Resumo Evento'!B20,Prova11[Pontuação])+SUMIF(Prova12[Delegação],'Resumo Evento'!B20,Prova12[Pontuação])+SUMIF(Prova13[Delegação],'Resumo Evento'!B20,Prova13[Pontuação])+SUMIF(Prova14[Delegação],'Resumo Evento'!B20,Prova14[Pontuação])+SUMIF(Prova15[Delegação],'Resumo Evento'!B20,Prova15[Pontuação])+SUMIF(Prova16[Delegação],'Resumo Evento'!B20,Prova16[Pontuação])+SUMIF(Prova17[Delegação],'Resumo Evento'!B20,Prova17[Pontuação])+SUMIF(Prova18[Delegação],'Resumo Evento'!B20,Prova18[Pontuação])+SUMIF(Prova19[Delegação],'Resumo Evento'!B20,Prova19[Pontuação])+SUMIF(Prova20[Delegação],'Resumo Evento'!B20,Prova20[Pontuação])+SUMIF(Prova21[Delegação],'Resumo Evento'!B20,Prova21[Pontuação])+SUMIF(Prova22[Delegação],'Resumo Evento'!B20,Prova22[Pontuação])+SUMIF(Prova23[Delegação],'Resumo Evento'!B20,Prova23[Pontuação])+SUMIF(Prova24[Delegação],'Resumo Evento'!B20,Prova24[Pontuação])+SUMIF(Prova25[Delegação],'Resumo Evento'!B20,Prova25[Pontuação])+SUMIF(Prova26[Delegação],'Resumo Evento'!B20,Prova26[Pontuação])+SUMIF(Prova27[Delegação],'Resumo Evento'!B20,Prova27[Pontuação])+SUMIF(Prova28[Delegação],'Resumo Evento'!B20,Prova28[Pontuação])+SUMIF(Prova29[Delegação],'Resumo Evento'!B20,Prova29[Pontuação])+SUMIF(Prova30[Delegação],'Resumo Evento'!B20,Prova30[Pontuação])+SUMIF(Prova31[Delegação],'Resumo Evento'!B20,Prova31[Pontuação])+SUMIF(Prova32[Delegação],'Resumo Evento'!B20,Prova32[Pontuação])+SUMIF(Prova33[Delegação],'Resumo Evento'!B20,Prova33[Pontuação])+SUMIF(Prova34[Delegação],'Resumo Evento'!B20,Prova34[Pontuação])+SUMIF(Prova35[Delegação],'Resumo Evento'!B20,Prova35[Pontuação])+SUMIF(Prova36[Delegação],'Resumo Evento'!B20,Prova36[Pontuação])+SUMIF(Prova37[Delegação],'Resumo Evento'!B20,Prova37[Pontuação])+SUMIF(Prova38[Delegação],'Resumo Evento'!B20,Prova38[Pontuação])+SUMIF(Prova39[Delegação],'Resumo Evento'!B20,Prova39[Pontuação])+SUMIF(Prova40[Delegação],'Resumo Evento'!B20,Prova40[Pontuação])+SUMIF(Prova41[Delegação],'Resumo Evento'!B20,Prova41[Pontuação])</f>
        <v>140</v>
      </c>
      <c r="F20" s="22" t="s">
        <v>18</v>
      </c>
      <c r="H20" s="28">
        <f>LARGE(RankingDeleg[Total Pontos],2)</f>
        <v>312</v>
      </c>
      <c r="J20" s="29">
        <f>LARGE(RankingDeleg[Total Pontos],1)</f>
        <v>416</v>
      </c>
      <c r="L20" s="30">
        <f>LARGE(RankingDeleg[Total Pontos],3)</f>
        <v>296</v>
      </c>
      <c r="O20" s="2">
        <v>11</v>
      </c>
      <c r="P20" s="2">
        <f>IFERROR((LARGE(RankingDeleg[Total Pontos],1+O20)),"-")</f>
        <v>91</v>
      </c>
      <c r="Q20" s="2" t="str">
        <f>IFERROR((INDEX(RankingDeleg[Delegação],MATCH(P20,RankingDeleg[Total Pontos],0),1)),"-")</f>
        <v>MT</v>
      </c>
    </row>
    <row r="21" spans="2:17" ht="15" thickBot="1">
      <c r="B21" s="2" t="s">
        <v>19</v>
      </c>
      <c r="C21" s="2">
        <v>14</v>
      </c>
      <c r="D21" s="27">
        <f>SUMIF(Prova01[Delegação],'Resumo Evento'!B21,Prova01[Pontuação])+SUMIF(Prova02[Delegação],'Resumo Evento'!B21,Prova02[Pontuação])+SUMIF(Prova03[Delegação],'Resumo Evento'!B21,Prova03[Pontuação])+SUMIF(Prova04[Delegação],'Resumo Evento'!B21,Prova04[Pontuação])+SUMIF(Prova05[Delegação],'Resumo Evento'!B21,Prova05[Pontuação])+SUMIF(Prova06[Delegação],'Resumo Evento'!B21,Prova06[Pontuação])+SUMIF(Prova07[Delegação],'Resumo Evento'!B21,Prova07[Pontuação])+SUMIF(Prova08[Delegação],'Resumo Evento'!B21,Prova08[Pontuação])+SUMIF(Prova09[Delegação],'Resumo Evento'!B21,Prova09[Pontuação])+SUMIF(Prova10[Delegação],'Resumo Evento'!B21,Prova10[Pontuação])+SUMIF(Prova11[Delegação],'Resumo Evento'!B21,Prova11[Pontuação])+SUMIF(Prova12[Delegação],'Resumo Evento'!B21,Prova12[Pontuação])+SUMIF(Prova13[Delegação],'Resumo Evento'!B21,Prova13[Pontuação])+SUMIF(Prova14[Delegação],'Resumo Evento'!B21,Prova14[Pontuação])+SUMIF(Prova15[Delegação],'Resumo Evento'!B21,Prova15[Pontuação])+SUMIF(Prova16[Delegação],'Resumo Evento'!B21,Prova16[Pontuação])+SUMIF(Prova17[Delegação],'Resumo Evento'!B21,Prova17[Pontuação])+SUMIF(Prova18[Delegação],'Resumo Evento'!B21,Prova18[Pontuação])+SUMIF(Prova19[Delegação],'Resumo Evento'!B21,Prova19[Pontuação])+SUMIF(Prova20[Delegação],'Resumo Evento'!B21,Prova20[Pontuação])+SUMIF(Prova21[Delegação],'Resumo Evento'!B21,Prova21[Pontuação])+SUMIF(Prova22[Delegação],'Resumo Evento'!B21,Prova22[Pontuação])+SUMIF(Prova23[Delegação],'Resumo Evento'!B21,Prova23[Pontuação])+SUMIF(Prova24[Delegação],'Resumo Evento'!B21,Prova24[Pontuação])+SUMIF(Prova25[Delegação],'Resumo Evento'!B21,Prova25[Pontuação])+SUMIF(Prova26[Delegação],'Resumo Evento'!B21,Prova26[Pontuação])+SUMIF(Prova27[Delegação],'Resumo Evento'!B21,Prova27[Pontuação])+SUMIF(Prova28[Delegação],'Resumo Evento'!B21,Prova28[Pontuação])+SUMIF(Prova29[Delegação],'Resumo Evento'!B21,Prova29[Pontuação])+SUMIF(Prova30[Delegação],'Resumo Evento'!B21,Prova30[Pontuação])+SUMIF(Prova31[Delegação],'Resumo Evento'!B21,Prova31[Pontuação])+SUMIF(Prova32[Delegação],'Resumo Evento'!B21,Prova32[Pontuação])+SUMIF(Prova33[Delegação],'Resumo Evento'!B21,Prova33[Pontuação])+SUMIF(Prova34[Delegação],'Resumo Evento'!B21,Prova34[Pontuação])+SUMIF(Prova35[Delegação],'Resumo Evento'!B21,Prova35[Pontuação])+SUMIF(Prova36[Delegação],'Resumo Evento'!B21,Prova36[Pontuação])+SUMIF(Prova37[Delegação],'Resumo Evento'!B21,Prova37[Pontuação])+SUMIF(Prova38[Delegação],'Resumo Evento'!B21,Prova38[Pontuação])+SUMIF(Prova39[Delegação],'Resumo Evento'!B21,Prova39[Pontuação])+SUMIF(Prova40[Delegação],'Resumo Evento'!B21,Prova40[Pontuação])+SUMIF(Prova41[Delegação],'Resumo Evento'!B21,Prova41[Pontuação])</f>
        <v>242</v>
      </c>
      <c r="O21" s="2">
        <v>12</v>
      </c>
      <c r="P21" s="2">
        <f>IFERROR((LARGE(RankingDeleg[Total Pontos],1+O21)),"-")</f>
        <v>85</v>
      </c>
      <c r="Q21" s="2" t="str">
        <f>IFERROR((INDEX(RankingDeleg[Delegação],MATCH(P21,RankingDeleg[Total Pontos],0),1)),"-")</f>
        <v>MSP</v>
      </c>
    </row>
    <row r="22" spans="2:17" ht="15" thickBot="1">
      <c r="B22" s="2" t="s">
        <v>20</v>
      </c>
      <c r="C22" s="2">
        <v>26</v>
      </c>
      <c r="D22" s="27">
        <f>SUMIF(Prova01[Delegação],'Resumo Evento'!B22,Prova01[Pontuação])+SUMIF(Prova02[Delegação],'Resumo Evento'!B22,Prova02[Pontuação])+SUMIF(Prova03[Delegação],'Resumo Evento'!B22,Prova03[Pontuação])+SUMIF(Prova04[Delegação],'Resumo Evento'!B22,Prova04[Pontuação])+SUMIF(Prova05[Delegação],'Resumo Evento'!B22,Prova05[Pontuação])+SUMIF(Prova06[Delegação],'Resumo Evento'!B22,Prova06[Pontuação])+SUMIF(Prova07[Delegação],'Resumo Evento'!B22,Prova07[Pontuação])+SUMIF(Prova08[Delegação],'Resumo Evento'!B22,Prova08[Pontuação])+SUMIF(Prova09[Delegação],'Resumo Evento'!B22,Prova09[Pontuação])+SUMIF(Prova10[Delegação],'Resumo Evento'!B22,Prova10[Pontuação])+SUMIF(Prova11[Delegação],'Resumo Evento'!B22,Prova11[Pontuação])+SUMIF(Prova12[Delegação],'Resumo Evento'!B22,Prova12[Pontuação])+SUMIF(Prova13[Delegação],'Resumo Evento'!B22,Prova13[Pontuação])+SUMIF(Prova14[Delegação],'Resumo Evento'!B22,Prova14[Pontuação])+SUMIF(Prova15[Delegação],'Resumo Evento'!B22,Prova15[Pontuação])+SUMIF(Prova16[Delegação],'Resumo Evento'!B22,Prova16[Pontuação])+SUMIF(Prova17[Delegação],'Resumo Evento'!B22,Prova17[Pontuação])+SUMIF(Prova18[Delegação],'Resumo Evento'!B22,Prova18[Pontuação])+SUMIF(Prova19[Delegação],'Resumo Evento'!B22,Prova19[Pontuação])+SUMIF(Prova20[Delegação],'Resumo Evento'!B22,Prova20[Pontuação])+SUMIF(Prova21[Delegação],'Resumo Evento'!B22,Prova21[Pontuação])+SUMIF(Prova22[Delegação],'Resumo Evento'!B22,Prova22[Pontuação])+SUMIF(Prova23[Delegação],'Resumo Evento'!B22,Prova23[Pontuação])+SUMIF(Prova24[Delegação],'Resumo Evento'!B22,Prova24[Pontuação])+SUMIF(Prova25[Delegação],'Resumo Evento'!B22,Prova25[Pontuação])+SUMIF(Prova26[Delegação],'Resumo Evento'!B22,Prova26[Pontuação])+SUMIF(Prova27[Delegação],'Resumo Evento'!B22,Prova27[Pontuação])+SUMIF(Prova28[Delegação],'Resumo Evento'!B22,Prova28[Pontuação])+SUMIF(Prova29[Delegação],'Resumo Evento'!B22,Prova29[Pontuação])+SUMIF(Prova30[Delegação],'Resumo Evento'!B22,Prova30[Pontuação])+SUMIF(Prova31[Delegação],'Resumo Evento'!B22,Prova31[Pontuação])+SUMIF(Prova32[Delegação],'Resumo Evento'!B22,Prova32[Pontuação])+SUMIF(Prova33[Delegação],'Resumo Evento'!B22,Prova33[Pontuação])+SUMIF(Prova34[Delegação],'Resumo Evento'!B22,Prova34[Pontuação])+SUMIF(Prova35[Delegação],'Resumo Evento'!B22,Prova35[Pontuação])+SUMIF(Prova36[Delegação],'Resumo Evento'!B22,Prova36[Pontuação])+SUMIF(Prova37[Delegação],'Resumo Evento'!B22,Prova37[Pontuação])+SUMIF(Prova38[Delegação],'Resumo Evento'!B22,Prova38[Pontuação])+SUMIF(Prova39[Delegação],'Resumo Evento'!B22,Prova39[Pontuação])+SUMIF(Prova40[Delegação],'Resumo Evento'!B22,Prova40[Pontuação])+SUMIF(Prova41[Delegação],'Resumo Evento'!B22,Prova41[Pontuação])</f>
        <v>101</v>
      </c>
      <c r="F22" s="22" t="s">
        <v>21</v>
      </c>
      <c r="H22" s="28" t="str">
        <f>IF(H20=0,"-",INDEX(RankingDeleg[Delegação],MATCH(H$20,RankingDeleg[Total Pontos],0),1))</f>
        <v>RN</v>
      </c>
      <c r="J22" s="29" t="str">
        <f>IF(J20=0,"-",INDEX(RankingDeleg[Delegação],MATCH(J$20,RankingDeleg[Total Pontos],0),1))</f>
        <v>RJ</v>
      </c>
      <c r="L22" s="30" t="str">
        <f>IF(L20=0,"-",INDEX(RankingDeleg[Delegação],MATCH(L$20,RankingDeleg[Total Pontos],0),1))</f>
        <v>DF</v>
      </c>
      <c r="O22" s="2">
        <v>13</v>
      </c>
      <c r="P22" s="2">
        <f>IFERROR((LARGE(RankingDeleg[Total Pontos],1+O22)),"-")</f>
        <v>65</v>
      </c>
      <c r="Q22" s="2" t="str">
        <f>IFERROR((INDEX(RankingDeleg[Delegação],MATCH(P22,RankingDeleg[Total Pontos],0),1)),"-")</f>
        <v>PR</v>
      </c>
    </row>
    <row r="23" spans="2:17">
      <c r="B23" s="2" t="s">
        <v>22</v>
      </c>
      <c r="C23" s="2">
        <v>5</v>
      </c>
      <c r="D23" s="27">
        <f>SUMIF(Prova01[Delegação],'Resumo Evento'!B23,Prova01[Pontuação])+SUMIF(Prova02[Delegação],'Resumo Evento'!B23,Prova02[Pontuação])+SUMIF(Prova03[Delegação],'Resumo Evento'!B23,Prova03[Pontuação])+SUMIF(Prova04[Delegação],'Resumo Evento'!B23,Prova04[Pontuação])+SUMIF(Prova05[Delegação],'Resumo Evento'!B23,Prova05[Pontuação])+SUMIF(Prova06[Delegação],'Resumo Evento'!B23,Prova06[Pontuação])+SUMIF(Prova07[Delegação],'Resumo Evento'!B23,Prova07[Pontuação])+SUMIF(Prova08[Delegação],'Resumo Evento'!B23,Prova08[Pontuação])+SUMIF(Prova09[Delegação],'Resumo Evento'!B23,Prova09[Pontuação])+SUMIF(Prova10[Delegação],'Resumo Evento'!B23,Prova10[Pontuação])+SUMIF(Prova11[Delegação],'Resumo Evento'!B23,Prova11[Pontuação])+SUMIF(Prova12[Delegação],'Resumo Evento'!B23,Prova12[Pontuação])+SUMIF(Prova13[Delegação],'Resumo Evento'!B23,Prova13[Pontuação])+SUMIF(Prova14[Delegação],'Resumo Evento'!B23,Prova14[Pontuação])+SUMIF(Prova15[Delegação],'Resumo Evento'!B23,Prova15[Pontuação])+SUMIF(Prova16[Delegação],'Resumo Evento'!B23,Prova16[Pontuação])+SUMIF(Prova17[Delegação],'Resumo Evento'!B23,Prova17[Pontuação])+SUMIF(Prova18[Delegação],'Resumo Evento'!B23,Prova18[Pontuação])+SUMIF(Prova19[Delegação],'Resumo Evento'!B23,Prova19[Pontuação])+SUMIF(Prova20[Delegação],'Resumo Evento'!B23,Prova20[Pontuação])+SUMIF(Prova21[Delegação],'Resumo Evento'!B23,Prova21[Pontuação])+SUMIF(Prova22[Delegação],'Resumo Evento'!B23,Prova22[Pontuação])+SUMIF(Prova23[Delegação],'Resumo Evento'!B23,Prova23[Pontuação])+SUMIF(Prova24[Delegação],'Resumo Evento'!B23,Prova24[Pontuação])+SUMIF(Prova25[Delegação],'Resumo Evento'!B23,Prova25[Pontuação])+SUMIF(Prova26[Delegação],'Resumo Evento'!B23,Prova26[Pontuação])+SUMIF(Prova27[Delegação],'Resumo Evento'!B23,Prova27[Pontuação])+SUMIF(Prova28[Delegação],'Resumo Evento'!B23,Prova28[Pontuação])+SUMIF(Prova29[Delegação],'Resumo Evento'!B23,Prova29[Pontuação])+SUMIF(Prova30[Delegação],'Resumo Evento'!B23,Prova30[Pontuação])+SUMIF(Prova31[Delegação],'Resumo Evento'!B23,Prova31[Pontuação])+SUMIF(Prova32[Delegação],'Resumo Evento'!B23,Prova32[Pontuação])+SUMIF(Prova33[Delegação],'Resumo Evento'!B23,Prova33[Pontuação])+SUMIF(Prova34[Delegação],'Resumo Evento'!B23,Prova34[Pontuação])+SUMIF(Prova35[Delegação],'Resumo Evento'!B23,Prova35[Pontuação])+SUMIF(Prova36[Delegação],'Resumo Evento'!B23,Prova36[Pontuação])+SUMIF(Prova37[Delegação],'Resumo Evento'!B23,Prova37[Pontuação])+SUMIF(Prova38[Delegação],'Resumo Evento'!B23,Prova38[Pontuação])+SUMIF(Prova39[Delegação],'Resumo Evento'!B23,Prova39[Pontuação])+SUMIF(Prova40[Delegação],'Resumo Evento'!B23,Prova40[Pontuação])+SUMIF(Prova41[Delegação],'Resumo Evento'!B23,Prova41[Pontuação])</f>
        <v>65</v>
      </c>
      <c r="O23" s="2">
        <v>14</v>
      </c>
      <c r="P23" s="2">
        <f>IFERROR((LARGE(RankingDeleg[Total Pontos],1+O23)),"-")</f>
        <v>44</v>
      </c>
      <c r="Q23" s="2" t="str">
        <f>IFERROR((INDEX(RankingDeleg[Delegação],MATCH(P23,RankingDeleg[Total Pontos],0),1)),"-")</f>
        <v>AC</v>
      </c>
    </row>
    <row r="24" spans="2:17">
      <c r="B24" s="2" t="s">
        <v>23</v>
      </c>
      <c r="C24" s="2">
        <v>12</v>
      </c>
      <c r="D24" s="27">
        <f>SUMIF(Prova01[Delegação],'Resumo Evento'!B24,Prova01[Pontuação])+SUMIF(Prova02[Delegação],'Resumo Evento'!B24,Prova02[Pontuação])+SUMIF(Prova03[Delegação],'Resumo Evento'!B24,Prova03[Pontuação])+SUMIF(Prova04[Delegação],'Resumo Evento'!B24,Prova04[Pontuação])+SUMIF(Prova05[Delegação],'Resumo Evento'!B24,Prova05[Pontuação])+SUMIF(Prova06[Delegação],'Resumo Evento'!B24,Prova06[Pontuação])+SUMIF(Prova07[Delegação],'Resumo Evento'!B24,Prova07[Pontuação])+SUMIF(Prova08[Delegação],'Resumo Evento'!B24,Prova08[Pontuação])+SUMIF(Prova09[Delegação],'Resumo Evento'!B24,Prova09[Pontuação])+SUMIF(Prova10[Delegação],'Resumo Evento'!B24,Prova10[Pontuação])+SUMIF(Prova11[Delegação],'Resumo Evento'!B24,Prova11[Pontuação])+SUMIF(Prova12[Delegação],'Resumo Evento'!B24,Prova12[Pontuação])+SUMIF(Prova13[Delegação],'Resumo Evento'!B24,Prova13[Pontuação])+SUMIF(Prova14[Delegação],'Resumo Evento'!B24,Prova14[Pontuação])+SUMIF(Prova15[Delegação],'Resumo Evento'!B24,Prova15[Pontuação])+SUMIF(Prova16[Delegação],'Resumo Evento'!B24,Prova16[Pontuação])+SUMIF(Prova17[Delegação],'Resumo Evento'!B24,Prova17[Pontuação])+SUMIF(Prova18[Delegação],'Resumo Evento'!B24,Prova18[Pontuação])+SUMIF(Prova19[Delegação],'Resumo Evento'!B24,Prova19[Pontuação])+SUMIF(Prova20[Delegação],'Resumo Evento'!B24,Prova20[Pontuação])+SUMIF(Prova21[Delegação],'Resumo Evento'!B24,Prova21[Pontuação])+SUMIF(Prova22[Delegação],'Resumo Evento'!B24,Prova22[Pontuação])+SUMIF(Prova23[Delegação],'Resumo Evento'!B24,Prova23[Pontuação])+SUMIF(Prova24[Delegação],'Resumo Evento'!B24,Prova24[Pontuação])+SUMIF(Prova25[Delegação],'Resumo Evento'!B24,Prova25[Pontuação])+SUMIF(Prova26[Delegação],'Resumo Evento'!B24,Prova26[Pontuação])+SUMIF(Prova27[Delegação],'Resumo Evento'!B24,Prova27[Pontuação])+SUMIF(Prova28[Delegação],'Resumo Evento'!B24,Prova28[Pontuação])+SUMIF(Prova29[Delegação],'Resumo Evento'!B24,Prova29[Pontuação])+SUMIF(Prova30[Delegação],'Resumo Evento'!B24,Prova30[Pontuação])+SUMIF(Prova31[Delegação],'Resumo Evento'!B24,Prova31[Pontuação])+SUMIF(Prova32[Delegação],'Resumo Evento'!B24,Prova32[Pontuação])+SUMIF(Prova33[Delegação],'Resumo Evento'!B24,Prova33[Pontuação])+SUMIF(Prova34[Delegação],'Resumo Evento'!B24,Prova34[Pontuação])+SUMIF(Prova35[Delegação],'Resumo Evento'!B24,Prova35[Pontuação])+SUMIF(Prova36[Delegação],'Resumo Evento'!B24,Prova36[Pontuação])+SUMIF(Prova37[Delegação],'Resumo Evento'!B24,Prova37[Pontuação])+SUMIF(Prova38[Delegação],'Resumo Evento'!B24,Prova38[Pontuação])+SUMIF(Prova39[Delegação],'Resumo Evento'!B24,Prova39[Pontuação])+SUMIF(Prova40[Delegação],'Resumo Evento'!B24,Prova40[Pontuação])+SUMIF(Prova41[Delegação],'Resumo Evento'!B24,Prova41[Pontuação])</f>
        <v>416</v>
      </c>
      <c r="O24" s="2">
        <v>15</v>
      </c>
      <c r="P24" s="2">
        <f>IFERROR((LARGE(RankingDeleg[Total Pontos],1+O24)),"-")</f>
        <v>36</v>
      </c>
      <c r="Q24" s="2" t="str">
        <f>IFERROR((INDEX(RankingDeleg[Delegação],MATCH(P24,RankingDeleg[Total Pontos],0),1)),"-")</f>
        <v>SC</v>
      </c>
    </row>
    <row r="25" spans="2:17">
      <c r="B25" s="2" t="s">
        <v>24</v>
      </c>
      <c r="C25" s="2">
        <v>17</v>
      </c>
      <c r="D25" s="27">
        <f>SUMIF(Prova01[Delegação],'Resumo Evento'!B25,Prova01[Pontuação])+SUMIF(Prova02[Delegação],'Resumo Evento'!B25,Prova02[Pontuação])+SUMIF(Prova03[Delegação],'Resumo Evento'!B25,Prova03[Pontuação])+SUMIF(Prova04[Delegação],'Resumo Evento'!B25,Prova04[Pontuação])+SUMIF(Prova05[Delegação],'Resumo Evento'!B25,Prova05[Pontuação])+SUMIF(Prova06[Delegação],'Resumo Evento'!B25,Prova06[Pontuação])+SUMIF(Prova07[Delegação],'Resumo Evento'!B25,Prova07[Pontuação])+SUMIF(Prova08[Delegação],'Resumo Evento'!B25,Prova08[Pontuação])+SUMIF(Prova09[Delegação],'Resumo Evento'!B25,Prova09[Pontuação])+SUMIF(Prova10[Delegação],'Resumo Evento'!B25,Prova10[Pontuação])+SUMIF(Prova11[Delegação],'Resumo Evento'!B25,Prova11[Pontuação])+SUMIF(Prova12[Delegação],'Resumo Evento'!B25,Prova12[Pontuação])+SUMIF(Prova13[Delegação],'Resumo Evento'!B25,Prova13[Pontuação])+SUMIF(Prova14[Delegação],'Resumo Evento'!B25,Prova14[Pontuação])+SUMIF(Prova15[Delegação],'Resumo Evento'!B25,Prova15[Pontuação])+SUMIF(Prova16[Delegação],'Resumo Evento'!B25,Prova16[Pontuação])+SUMIF(Prova17[Delegação],'Resumo Evento'!B25,Prova17[Pontuação])+SUMIF(Prova18[Delegação],'Resumo Evento'!B25,Prova18[Pontuação])+SUMIF(Prova19[Delegação],'Resumo Evento'!B25,Prova19[Pontuação])+SUMIF(Prova20[Delegação],'Resumo Evento'!B25,Prova20[Pontuação])+SUMIF(Prova21[Delegação],'Resumo Evento'!B25,Prova21[Pontuação])+SUMIF(Prova22[Delegação],'Resumo Evento'!B25,Prova22[Pontuação])+SUMIF(Prova23[Delegação],'Resumo Evento'!B25,Prova23[Pontuação])+SUMIF(Prova24[Delegação],'Resumo Evento'!B25,Prova24[Pontuação])+SUMIF(Prova25[Delegação],'Resumo Evento'!B25,Prova25[Pontuação])+SUMIF(Prova26[Delegação],'Resumo Evento'!B25,Prova26[Pontuação])+SUMIF(Prova27[Delegação],'Resumo Evento'!B25,Prova27[Pontuação])+SUMIF(Prova28[Delegação],'Resumo Evento'!B25,Prova28[Pontuação])+SUMIF(Prova29[Delegação],'Resumo Evento'!B25,Prova29[Pontuação])+SUMIF(Prova30[Delegação],'Resumo Evento'!B25,Prova30[Pontuação])+SUMIF(Prova31[Delegação],'Resumo Evento'!B25,Prova31[Pontuação])+SUMIF(Prova32[Delegação],'Resumo Evento'!B25,Prova32[Pontuação])+SUMIF(Prova33[Delegação],'Resumo Evento'!B25,Prova33[Pontuação])+SUMIF(Prova34[Delegação],'Resumo Evento'!B25,Prova34[Pontuação])+SUMIF(Prova35[Delegação],'Resumo Evento'!B25,Prova35[Pontuação])+SUMIF(Prova36[Delegação],'Resumo Evento'!B25,Prova36[Pontuação])+SUMIF(Prova37[Delegação],'Resumo Evento'!B25,Prova37[Pontuação])+SUMIF(Prova38[Delegação],'Resumo Evento'!B25,Prova38[Pontuação])+SUMIF(Prova39[Delegação],'Resumo Evento'!B25,Prova39[Pontuação])+SUMIF(Prova40[Delegação],'Resumo Evento'!B25,Prova40[Pontuação])+SUMIF(Prova41[Delegação],'Resumo Evento'!B25,Prova41[Pontuação])</f>
        <v>312</v>
      </c>
      <c r="O25" s="2">
        <v>16</v>
      </c>
      <c r="P25" s="2">
        <f>IFERROR((LARGE(RankingDeleg[Total Pontos],1+O25)),"-")</f>
        <v>33</v>
      </c>
      <c r="Q25" s="2" t="str">
        <f>IFERROR((INDEX(RankingDeleg[Delegação],MATCH(P25,RankingDeleg[Total Pontos],0),1)),"-")</f>
        <v>RS</v>
      </c>
    </row>
    <row r="26" spans="2:17">
      <c r="B26" s="2" t="s">
        <v>25</v>
      </c>
      <c r="C26" s="2">
        <v>4</v>
      </c>
      <c r="D26" s="27">
        <f>SUMIF(Prova01[Delegação],'Resumo Evento'!B26,Prova01[Pontuação])+SUMIF(Prova02[Delegação],'Resumo Evento'!B26,Prova02[Pontuação])+SUMIF(Prova03[Delegação],'Resumo Evento'!B26,Prova03[Pontuação])+SUMIF(Prova04[Delegação],'Resumo Evento'!B26,Prova04[Pontuação])+SUMIF(Prova05[Delegação],'Resumo Evento'!B26,Prova05[Pontuação])+SUMIF(Prova06[Delegação],'Resumo Evento'!B26,Prova06[Pontuação])+SUMIF(Prova07[Delegação],'Resumo Evento'!B26,Prova07[Pontuação])+SUMIF(Prova08[Delegação],'Resumo Evento'!B26,Prova08[Pontuação])+SUMIF(Prova09[Delegação],'Resumo Evento'!B26,Prova09[Pontuação])+SUMIF(Prova10[Delegação],'Resumo Evento'!B26,Prova10[Pontuação])+SUMIF(Prova11[Delegação],'Resumo Evento'!B26,Prova11[Pontuação])+SUMIF(Prova12[Delegação],'Resumo Evento'!B26,Prova12[Pontuação])+SUMIF(Prova13[Delegação],'Resumo Evento'!B26,Prova13[Pontuação])+SUMIF(Prova14[Delegação],'Resumo Evento'!B26,Prova14[Pontuação])+SUMIF(Prova15[Delegação],'Resumo Evento'!B26,Prova15[Pontuação])+SUMIF(Prova16[Delegação],'Resumo Evento'!B26,Prova16[Pontuação])+SUMIF(Prova17[Delegação],'Resumo Evento'!B26,Prova17[Pontuação])+SUMIF(Prova18[Delegação],'Resumo Evento'!B26,Prova18[Pontuação])+SUMIF(Prova19[Delegação],'Resumo Evento'!B26,Prova19[Pontuação])+SUMIF(Prova20[Delegação],'Resumo Evento'!B26,Prova20[Pontuação])+SUMIF(Prova21[Delegação],'Resumo Evento'!B26,Prova21[Pontuação])+SUMIF(Prova22[Delegação],'Resumo Evento'!B26,Prova22[Pontuação])+SUMIF(Prova23[Delegação],'Resumo Evento'!B26,Prova23[Pontuação])+SUMIF(Prova24[Delegação],'Resumo Evento'!B26,Prova24[Pontuação])+SUMIF(Prova25[Delegação],'Resumo Evento'!B26,Prova25[Pontuação])+SUMIF(Prova26[Delegação],'Resumo Evento'!B26,Prova26[Pontuação])+SUMIF(Prova27[Delegação],'Resumo Evento'!B26,Prova27[Pontuação])+SUMIF(Prova28[Delegação],'Resumo Evento'!B26,Prova28[Pontuação])+SUMIF(Prova29[Delegação],'Resumo Evento'!B26,Prova29[Pontuação])+SUMIF(Prova30[Delegação],'Resumo Evento'!B26,Prova30[Pontuação])+SUMIF(Prova31[Delegação],'Resumo Evento'!B26,Prova31[Pontuação])+SUMIF(Prova32[Delegação],'Resumo Evento'!B26,Prova32[Pontuação])+SUMIF(Prova33[Delegação],'Resumo Evento'!B26,Prova33[Pontuação])+SUMIF(Prova34[Delegação],'Resumo Evento'!B26,Prova34[Pontuação])+SUMIF(Prova35[Delegação],'Resumo Evento'!B26,Prova35[Pontuação])+SUMIF(Prova36[Delegação],'Resumo Evento'!B26,Prova36[Pontuação])+SUMIF(Prova37[Delegação],'Resumo Evento'!B26,Prova37[Pontuação])+SUMIF(Prova38[Delegação],'Resumo Evento'!B26,Prova38[Pontuação])+SUMIF(Prova39[Delegação],'Resumo Evento'!B26,Prova39[Pontuação])+SUMIF(Prova40[Delegação],'Resumo Evento'!B26,Prova40[Pontuação])+SUMIF(Prova41[Delegação],'Resumo Evento'!B26,Prova41[Pontuação])</f>
        <v>10</v>
      </c>
      <c r="O26" s="2">
        <v>17</v>
      </c>
      <c r="P26" s="2">
        <f>IFERROR((LARGE(RankingDeleg[Total Pontos],1+O26)),"-")</f>
        <v>10</v>
      </c>
      <c r="Q26" s="2" t="str">
        <f>IFERROR((INDEX(RankingDeleg[Delegação],MATCH(P26,RankingDeleg[Total Pontos],0),1)),"-")</f>
        <v>RO</v>
      </c>
    </row>
    <row r="27" spans="2:17">
      <c r="B27" s="2" t="s">
        <v>26</v>
      </c>
      <c r="C27" s="2">
        <v>1</v>
      </c>
      <c r="D27" s="27">
        <f>SUMIF(Prova01[Delegação],'Resumo Evento'!B27,Prova01[Pontuação])+SUMIF(Prova02[Delegação],'Resumo Evento'!B27,Prova02[Pontuação])+SUMIF(Prova03[Delegação],'Resumo Evento'!B27,Prova03[Pontuação])+SUMIF(Prova04[Delegação],'Resumo Evento'!B27,Prova04[Pontuação])+SUMIF(Prova05[Delegação],'Resumo Evento'!B27,Prova05[Pontuação])+SUMIF(Prova06[Delegação],'Resumo Evento'!B27,Prova06[Pontuação])+SUMIF(Prova07[Delegação],'Resumo Evento'!B27,Prova07[Pontuação])+SUMIF(Prova08[Delegação],'Resumo Evento'!B27,Prova08[Pontuação])+SUMIF(Prova09[Delegação],'Resumo Evento'!B27,Prova09[Pontuação])+SUMIF(Prova10[Delegação],'Resumo Evento'!B27,Prova10[Pontuação])+SUMIF(Prova11[Delegação],'Resumo Evento'!B27,Prova11[Pontuação])+SUMIF(Prova12[Delegação],'Resumo Evento'!B27,Prova12[Pontuação])+SUMIF(Prova13[Delegação],'Resumo Evento'!B27,Prova13[Pontuação])+SUMIF(Prova14[Delegação],'Resumo Evento'!B27,Prova14[Pontuação])+SUMIF(Prova15[Delegação],'Resumo Evento'!B27,Prova15[Pontuação])+SUMIF(Prova16[Delegação],'Resumo Evento'!B27,Prova16[Pontuação])+SUMIF(Prova17[Delegação],'Resumo Evento'!B27,Prova17[Pontuação])+SUMIF(Prova18[Delegação],'Resumo Evento'!B27,Prova18[Pontuação])+SUMIF(Prova19[Delegação],'Resumo Evento'!B27,Prova19[Pontuação])+SUMIF(Prova20[Delegação],'Resumo Evento'!B27,Prova20[Pontuação])+SUMIF(Prova21[Delegação],'Resumo Evento'!B27,Prova21[Pontuação])+SUMIF(Prova22[Delegação],'Resumo Evento'!B27,Prova22[Pontuação])+SUMIF(Prova23[Delegação],'Resumo Evento'!B27,Prova23[Pontuação])+SUMIF(Prova24[Delegação],'Resumo Evento'!B27,Prova24[Pontuação])+SUMIF(Prova25[Delegação],'Resumo Evento'!B27,Prova25[Pontuação])+SUMIF(Prova26[Delegação],'Resumo Evento'!B27,Prova26[Pontuação])+SUMIF(Prova27[Delegação],'Resumo Evento'!B27,Prova27[Pontuação])+SUMIF(Prova28[Delegação],'Resumo Evento'!B27,Prova28[Pontuação])+SUMIF(Prova29[Delegação],'Resumo Evento'!B27,Prova29[Pontuação])+SUMIF(Prova30[Delegação],'Resumo Evento'!B27,Prova30[Pontuação])+SUMIF(Prova31[Delegação],'Resumo Evento'!B27,Prova31[Pontuação])+SUMIF(Prova32[Delegação],'Resumo Evento'!B27,Prova32[Pontuação])+SUMIF(Prova33[Delegação],'Resumo Evento'!B27,Prova33[Pontuação])+SUMIF(Prova34[Delegação],'Resumo Evento'!B27,Prova34[Pontuação])+SUMIF(Prova35[Delegação],'Resumo Evento'!B27,Prova35[Pontuação])+SUMIF(Prova36[Delegação],'Resumo Evento'!B27,Prova36[Pontuação])+SUMIF(Prova37[Delegação],'Resumo Evento'!B27,Prova37[Pontuação])+SUMIF(Prova38[Delegação],'Resumo Evento'!B27,Prova38[Pontuação])+SUMIF(Prova39[Delegação],'Resumo Evento'!B27,Prova39[Pontuação])+SUMIF(Prova40[Delegação],'Resumo Evento'!B27,Prova40[Pontuação])+SUMIF(Prova41[Delegação],'Resumo Evento'!B27,Prova41[Pontuação])</f>
        <v>0</v>
      </c>
      <c r="H27" s="56" t="s">
        <v>27</v>
      </c>
      <c r="I27" s="56"/>
      <c r="J27" s="56"/>
      <c r="K27" s="56"/>
      <c r="L27" s="56"/>
      <c r="M27" s="56"/>
      <c r="O27" s="2">
        <v>18</v>
      </c>
      <c r="P27" s="2">
        <f>IFERROR((LARGE(RankingDeleg[Total Pontos],1+O27)),"-")</f>
        <v>4</v>
      </c>
      <c r="Q27" s="2" t="str">
        <f>IFERROR((INDEX(RankingDeleg[Delegação],MATCH(P27,RankingDeleg[Total Pontos],0),1)),"-")</f>
        <v>AL</v>
      </c>
    </row>
    <row r="28" spans="2:17">
      <c r="B28" s="2" t="s">
        <v>28</v>
      </c>
      <c r="C28" s="2">
        <v>19</v>
      </c>
      <c r="D28" s="27">
        <f>SUMIF(Prova01[Delegação],'Resumo Evento'!B28,Prova01[Pontuação])+SUMIF(Prova02[Delegação],'Resumo Evento'!B28,Prova02[Pontuação])+SUMIF(Prova03[Delegação],'Resumo Evento'!B28,Prova03[Pontuação])+SUMIF(Prova04[Delegação],'Resumo Evento'!B28,Prova04[Pontuação])+SUMIF(Prova05[Delegação],'Resumo Evento'!B28,Prova05[Pontuação])+SUMIF(Prova06[Delegação],'Resumo Evento'!B28,Prova06[Pontuação])+SUMIF(Prova07[Delegação],'Resumo Evento'!B28,Prova07[Pontuação])+SUMIF(Prova08[Delegação],'Resumo Evento'!B28,Prova08[Pontuação])+SUMIF(Prova09[Delegação],'Resumo Evento'!B28,Prova09[Pontuação])+SUMIF(Prova10[Delegação],'Resumo Evento'!B28,Prova10[Pontuação])+SUMIF(Prova11[Delegação],'Resumo Evento'!B28,Prova11[Pontuação])+SUMIF(Prova12[Delegação],'Resumo Evento'!B28,Prova12[Pontuação])+SUMIF(Prova13[Delegação],'Resumo Evento'!B28,Prova13[Pontuação])+SUMIF(Prova14[Delegação],'Resumo Evento'!B28,Prova14[Pontuação])+SUMIF(Prova15[Delegação],'Resumo Evento'!B28,Prova15[Pontuação])+SUMIF(Prova16[Delegação],'Resumo Evento'!B28,Prova16[Pontuação])+SUMIF(Prova17[Delegação],'Resumo Evento'!B28,Prova17[Pontuação])+SUMIF(Prova18[Delegação],'Resumo Evento'!B28,Prova18[Pontuação])+SUMIF(Prova19[Delegação],'Resumo Evento'!B28,Prova19[Pontuação])+SUMIF(Prova20[Delegação],'Resumo Evento'!B28,Prova20[Pontuação])+SUMIF(Prova21[Delegação],'Resumo Evento'!B28,Prova21[Pontuação])+SUMIF(Prova22[Delegação],'Resumo Evento'!B28,Prova22[Pontuação])+SUMIF(Prova23[Delegação],'Resumo Evento'!B28,Prova23[Pontuação])+SUMIF(Prova24[Delegação],'Resumo Evento'!B28,Prova24[Pontuação])+SUMIF(Prova25[Delegação],'Resumo Evento'!B28,Prova25[Pontuação])+SUMIF(Prova26[Delegação],'Resumo Evento'!B28,Prova26[Pontuação])+SUMIF(Prova27[Delegação],'Resumo Evento'!B28,Prova27[Pontuação])+SUMIF(Prova28[Delegação],'Resumo Evento'!B28,Prova28[Pontuação])+SUMIF(Prova29[Delegação],'Resumo Evento'!B28,Prova29[Pontuação])+SUMIF(Prova30[Delegação],'Resumo Evento'!B28,Prova30[Pontuação])+SUMIF(Prova31[Delegação],'Resumo Evento'!B28,Prova31[Pontuação])+SUMIF(Prova32[Delegação],'Resumo Evento'!B28,Prova32[Pontuação])+SUMIF(Prova33[Delegação],'Resumo Evento'!B28,Prova33[Pontuação])+SUMIF(Prova34[Delegação],'Resumo Evento'!B28,Prova34[Pontuação])+SUMIF(Prova35[Delegação],'Resumo Evento'!B28,Prova35[Pontuação])+SUMIF(Prova36[Delegação],'Resumo Evento'!B28,Prova36[Pontuação])+SUMIF(Prova37[Delegação],'Resumo Evento'!B28,Prova37[Pontuação])+SUMIF(Prova38[Delegação],'Resumo Evento'!B28,Prova38[Pontuação])+SUMIF(Prova39[Delegação],'Resumo Evento'!B28,Prova39[Pontuação])+SUMIF(Prova40[Delegação],'Resumo Evento'!B28,Prova40[Pontuação])+SUMIF(Prova41[Delegação],'Resumo Evento'!B28,Prova41[Pontuação])</f>
        <v>33</v>
      </c>
      <c r="O28" s="2">
        <v>19</v>
      </c>
      <c r="P28" s="2">
        <f>IFERROR((LARGE(RankingDeleg[Total Pontos],1+O28)),"-")</f>
        <v>4</v>
      </c>
      <c r="Q28" s="2" t="str">
        <f>IFERROR((INDEX(RankingDeleg[Delegação],MATCH(P28,RankingDeleg[Total Pontos],0),1)),"-")</f>
        <v>AL</v>
      </c>
    </row>
    <row r="29" spans="2:17">
      <c r="B29" s="2" t="s">
        <v>29</v>
      </c>
      <c r="C29" s="2">
        <v>6</v>
      </c>
      <c r="D29" s="27">
        <f>SUMIF(Prova01[Delegação],'Resumo Evento'!B29,Prova01[Pontuação])+SUMIF(Prova02[Delegação],'Resumo Evento'!B29,Prova02[Pontuação])+SUMIF(Prova03[Delegação],'Resumo Evento'!B29,Prova03[Pontuação])+SUMIF(Prova04[Delegação],'Resumo Evento'!B29,Prova04[Pontuação])+SUMIF(Prova05[Delegação],'Resumo Evento'!B29,Prova05[Pontuação])+SUMIF(Prova06[Delegação],'Resumo Evento'!B29,Prova06[Pontuação])+SUMIF(Prova07[Delegação],'Resumo Evento'!B29,Prova07[Pontuação])+SUMIF(Prova08[Delegação],'Resumo Evento'!B29,Prova08[Pontuação])+SUMIF(Prova09[Delegação],'Resumo Evento'!B29,Prova09[Pontuação])+SUMIF(Prova10[Delegação],'Resumo Evento'!B29,Prova10[Pontuação])+SUMIF(Prova11[Delegação],'Resumo Evento'!B29,Prova11[Pontuação])+SUMIF(Prova12[Delegação],'Resumo Evento'!B29,Prova12[Pontuação])+SUMIF(Prova13[Delegação],'Resumo Evento'!B29,Prova13[Pontuação])+SUMIF(Prova14[Delegação],'Resumo Evento'!B29,Prova14[Pontuação])+SUMIF(Prova15[Delegação],'Resumo Evento'!B29,Prova15[Pontuação])+SUMIF(Prova16[Delegação],'Resumo Evento'!B29,Prova16[Pontuação])+SUMIF(Prova17[Delegação],'Resumo Evento'!B29,Prova17[Pontuação])+SUMIF(Prova18[Delegação],'Resumo Evento'!B29,Prova18[Pontuação])+SUMIF(Prova19[Delegação],'Resumo Evento'!B29,Prova19[Pontuação])+SUMIF(Prova20[Delegação],'Resumo Evento'!B29,Prova20[Pontuação])+SUMIF(Prova21[Delegação],'Resumo Evento'!B29,Prova21[Pontuação])+SUMIF(Prova22[Delegação],'Resumo Evento'!B29,Prova22[Pontuação])+SUMIF(Prova23[Delegação],'Resumo Evento'!B29,Prova23[Pontuação])+SUMIF(Prova24[Delegação],'Resumo Evento'!B29,Prova24[Pontuação])+SUMIF(Prova25[Delegação],'Resumo Evento'!B29,Prova25[Pontuação])+SUMIF(Prova26[Delegação],'Resumo Evento'!B29,Prova26[Pontuação])+SUMIF(Prova27[Delegação],'Resumo Evento'!B29,Prova27[Pontuação])+SUMIF(Prova28[Delegação],'Resumo Evento'!B29,Prova28[Pontuação])+SUMIF(Prova29[Delegação],'Resumo Evento'!B29,Prova29[Pontuação])+SUMIF(Prova30[Delegação],'Resumo Evento'!B29,Prova30[Pontuação])+SUMIF(Prova31[Delegação],'Resumo Evento'!B29,Prova31[Pontuação])+SUMIF(Prova32[Delegação],'Resumo Evento'!B29,Prova32[Pontuação])+SUMIF(Prova33[Delegação],'Resumo Evento'!B29,Prova33[Pontuação])+SUMIF(Prova34[Delegação],'Resumo Evento'!B29,Prova34[Pontuação])+SUMIF(Prova35[Delegação],'Resumo Evento'!B29,Prova35[Pontuação])+SUMIF(Prova36[Delegação],'Resumo Evento'!B29,Prova36[Pontuação])+SUMIF(Prova37[Delegação],'Resumo Evento'!B29,Prova37[Pontuação])+SUMIF(Prova38[Delegação],'Resumo Evento'!B29,Prova38[Pontuação])+SUMIF(Prova39[Delegação],'Resumo Evento'!B29,Prova39[Pontuação])+SUMIF(Prova40[Delegação],'Resumo Evento'!B29,Prova40[Pontuação])+SUMIF(Prova41[Delegação],'Resumo Evento'!B29,Prova41[Pontuação])</f>
        <v>36</v>
      </c>
      <c r="O29" s="2">
        <v>20</v>
      </c>
      <c r="P29" s="2">
        <f>IFERROR((LARGE(RankingDeleg[Total Pontos],1+O29)),"-")</f>
        <v>3</v>
      </c>
      <c r="Q29" s="2" t="str">
        <f>IFERROR((INDEX(RankingDeleg[Delegação],MATCH(P29,RankingDeleg[Total Pontos],0),1)),"-")</f>
        <v>SE</v>
      </c>
    </row>
    <row r="30" spans="2:17">
      <c r="B30" s="2" t="s">
        <v>30</v>
      </c>
      <c r="C30" s="2">
        <v>1</v>
      </c>
      <c r="D30" s="27">
        <f>SUMIF(Prova01[Delegação],'Resumo Evento'!B30,Prova01[Pontuação])+SUMIF(Prova02[Delegação],'Resumo Evento'!B30,Prova02[Pontuação])+SUMIF(Prova03[Delegação],'Resumo Evento'!B30,Prova03[Pontuação])+SUMIF(Prova04[Delegação],'Resumo Evento'!B30,Prova04[Pontuação])+SUMIF(Prova05[Delegação],'Resumo Evento'!B30,Prova05[Pontuação])+SUMIF(Prova06[Delegação],'Resumo Evento'!B30,Prova06[Pontuação])+SUMIF(Prova07[Delegação],'Resumo Evento'!B30,Prova07[Pontuação])+SUMIF(Prova08[Delegação],'Resumo Evento'!B30,Prova08[Pontuação])+SUMIF(Prova09[Delegação],'Resumo Evento'!B30,Prova09[Pontuação])+SUMIF(Prova10[Delegação],'Resumo Evento'!B30,Prova10[Pontuação])+SUMIF(Prova11[Delegação],'Resumo Evento'!B30,Prova11[Pontuação])+SUMIF(Prova12[Delegação],'Resumo Evento'!B30,Prova12[Pontuação])+SUMIF(Prova13[Delegação],'Resumo Evento'!B30,Prova13[Pontuação])+SUMIF(Prova14[Delegação],'Resumo Evento'!B30,Prova14[Pontuação])+SUMIF(Prova15[Delegação],'Resumo Evento'!B30,Prova15[Pontuação])+SUMIF(Prova16[Delegação],'Resumo Evento'!B30,Prova16[Pontuação])+SUMIF(Prova17[Delegação],'Resumo Evento'!B30,Prova17[Pontuação])+SUMIF(Prova18[Delegação],'Resumo Evento'!B30,Prova18[Pontuação])+SUMIF(Prova19[Delegação],'Resumo Evento'!B30,Prova19[Pontuação])+SUMIF(Prova20[Delegação],'Resumo Evento'!B30,Prova20[Pontuação])+SUMIF(Prova21[Delegação],'Resumo Evento'!B30,Prova21[Pontuação])+SUMIF(Prova22[Delegação],'Resumo Evento'!B30,Prova22[Pontuação])+SUMIF(Prova23[Delegação],'Resumo Evento'!B30,Prova23[Pontuação])+SUMIF(Prova24[Delegação],'Resumo Evento'!B30,Prova24[Pontuação])+SUMIF(Prova25[Delegação],'Resumo Evento'!B30,Prova25[Pontuação])+SUMIF(Prova26[Delegação],'Resumo Evento'!B30,Prova26[Pontuação])+SUMIF(Prova27[Delegação],'Resumo Evento'!B30,Prova27[Pontuação])+SUMIF(Prova28[Delegação],'Resumo Evento'!B30,Prova28[Pontuação])+SUMIF(Prova29[Delegação],'Resumo Evento'!B30,Prova29[Pontuação])+SUMIF(Prova30[Delegação],'Resumo Evento'!B30,Prova30[Pontuação])+SUMIF(Prova31[Delegação],'Resumo Evento'!B30,Prova31[Pontuação])+SUMIF(Prova32[Delegação],'Resumo Evento'!B30,Prova32[Pontuação])+SUMIF(Prova33[Delegação],'Resumo Evento'!B30,Prova33[Pontuação])+SUMIF(Prova34[Delegação],'Resumo Evento'!B30,Prova34[Pontuação])+SUMIF(Prova35[Delegação],'Resumo Evento'!B30,Prova35[Pontuação])+SUMIF(Prova36[Delegação],'Resumo Evento'!B30,Prova36[Pontuação])+SUMIF(Prova37[Delegação],'Resumo Evento'!B30,Prova37[Pontuação])+SUMIF(Prova38[Delegação],'Resumo Evento'!B30,Prova38[Pontuação])+SUMIF(Prova39[Delegação],'Resumo Evento'!B30,Prova39[Pontuação])+SUMIF(Prova40[Delegação],'Resumo Evento'!B30,Prova40[Pontuação])+SUMIF(Prova41[Delegação],'Resumo Evento'!B30,Prova41[Pontuação])</f>
        <v>3</v>
      </c>
      <c r="O30" s="2">
        <v>21</v>
      </c>
      <c r="P30" s="2">
        <f>IFERROR((LARGE(RankingDeleg[Total Pontos],1+O30)),"-")</f>
        <v>0</v>
      </c>
      <c r="Q30" s="2" t="str">
        <f>IFERROR((INDEX(RankingDeleg[Delegação],MATCH(P30,RankingDeleg[Total Pontos],0),1)),"-")</f>
        <v>CE</v>
      </c>
    </row>
    <row r="31" spans="2:17">
      <c r="B31" s="2" t="s">
        <v>31</v>
      </c>
      <c r="C31" s="2">
        <v>8</v>
      </c>
      <c r="D31" s="27">
        <f>SUMIF(Prova01[Delegação],'Resumo Evento'!B31,Prova01[Pontuação])+SUMIF(Prova02[Delegação],'Resumo Evento'!B31,Prova02[Pontuação])+SUMIF(Prova03[Delegação],'Resumo Evento'!B31,Prova03[Pontuação])+SUMIF(Prova04[Delegação],'Resumo Evento'!B31,Prova04[Pontuação])+SUMIF(Prova05[Delegação],'Resumo Evento'!B31,Prova05[Pontuação])+SUMIF(Prova06[Delegação],'Resumo Evento'!B31,Prova06[Pontuação])+SUMIF(Prova07[Delegação],'Resumo Evento'!B31,Prova07[Pontuação])+SUMIF(Prova08[Delegação],'Resumo Evento'!B31,Prova08[Pontuação])+SUMIF(Prova09[Delegação],'Resumo Evento'!B31,Prova09[Pontuação])+SUMIF(Prova10[Delegação],'Resumo Evento'!B31,Prova10[Pontuação])+SUMIF(Prova11[Delegação],'Resumo Evento'!B31,Prova11[Pontuação])+SUMIF(Prova12[Delegação],'Resumo Evento'!B31,Prova12[Pontuação])+SUMIF(Prova13[Delegação],'Resumo Evento'!B31,Prova13[Pontuação])+SUMIF(Prova14[Delegação],'Resumo Evento'!B31,Prova14[Pontuação])+SUMIF(Prova15[Delegação],'Resumo Evento'!B31,Prova15[Pontuação])+SUMIF(Prova16[Delegação],'Resumo Evento'!B31,Prova16[Pontuação])+SUMIF(Prova17[Delegação],'Resumo Evento'!B31,Prova17[Pontuação])+SUMIF(Prova18[Delegação],'Resumo Evento'!B31,Prova18[Pontuação])+SUMIF(Prova19[Delegação],'Resumo Evento'!B31,Prova19[Pontuação])+SUMIF(Prova20[Delegação],'Resumo Evento'!B31,Prova20[Pontuação])+SUMIF(Prova21[Delegação],'Resumo Evento'!B31,Prova21[Pontuação])+SUMIF(Prova22[Delegação],'Resumo Evento'!B31,Prova22[Pontuação])+SUMIF(Prova23[Delegação],'Resumo Evento'!B31,Prova23[Pontuação])+SUMIF(Prova24[Delegação],'Resumo Evento'!B31,Prova24[Pontuação])+SUMIF(Prova25[Delegação],'Resumo Evento'!B31,Prova25[Pontuação])+SUMIF(Prova26[Delegação],'Resumo Evento'!B31,Prova26[Pontuação])+SUMIF(Prova27[Delegação],'Resumo Evento'!B31,Prova27[Pontuação])+SUMIF(Prova28[Delegação],'Resumo Evento'!B31,Prova28[Pontuação])+SUMIF(Prova29[Delegação],'Resumo Evento'!B31,Prova29[Pontuação])+SUMIF(Prova30[Delegação],'Resumo Evento'!B31,Prova30[Pontuação])+SUMIF(Prova31[Delegação],'Resumo Evento'!B31,Prova31[Pontuação])+SUMIF(Prova32[Delegação],'Resumo Evento'!B31,Prova32[Pontuação])+SUMIF(Prova33[Delegação],'Resumo Evento'!B31,Prova33[Pontuação])+SUMIF(Prova34[Delegação],'Resumo Evento'!B31,Prova34[Pontuação])+SUMIF(Prova35[Delegação],'Resumo Evento'!B31,Prova35[Pontuação])+SUMIF(Prova36[Delegação],'Resumo Evento'!B31,Prova36[Pontuação])+SUMIF(Prova37[Delegação],'Resumo Evento'!B31,Prova37[Pontuação])+SUMIF(Prova38[Delegação],'Resumo Evento'!B31,Prova38[Pontuação])+SUMIF(Prova39[Delegação],'Resumo Evento'!B31,Prova39[Pontuação])+SUMIF(Prova40[Delegação],'Resumo Evento'!B31,Prova40[Pontuação])+SUMIF(Prova41[Delegação],'Resumo Evento'!B31,Prova41[Pontuação])</f>
        <v>207</v>
      </c>
      <c r="O31" s="2">
        <v>22</v>
      </c>
      <c r="P31" s="2">
        <f>IFERROR((LARGE(RankingDeleg[Total Pontos],1+O31)),"-")</f>
        <v>0</v>
      </c>
      <c r="Q31" s="2" t="str">
        <f>IFERROR((INDEX(RankingDeleg[Delegação],MATCH(P31,RankingDeleg[Total Pontos],0),1)),"-")</f>
        <v>CE</v>
      </c>
    </row>
    <row r="32" spans="2:17">
      <c r="B32" s="2" t="s">
        <v>32</v>
      </c>
      <c r="C32" s="2">
        <v>1</v>
      </c>
      <c r="D32" s="27">
        <f>SUMIF(Prova01[Delegação],'Resumo Evento'!B32,Prova01[Pontuação])+SUMIF(Prova02[Delegação],'Resumo Evento'!B32,Prova02[Pontuação])+SUMIF(Prova03[Delegação],'Resumo Evento'!B32,Prova03[Pontuação])+SUMIF(Prova04[Delegação],'Resumo Evento'!B32,Prova04[Pontuação])+SUMIF(Prova05[Delegação],'Resumo Evento'!B32,Prova05[Pontuação])+SUMIF(Prova06[Delegação],'Resumo Evento'!B32,Prova06[Pontuação])+SUMIF(Prova07[Delegação],'Resumo Evento'!B32,Prova07[Pontuação])+SUMIF(Prova08[Delegação],'Resumo Evento'!B32,Prova08[Pontuação])+SUMIF(Prova09[Delegação],'Resumo Evento'!B32,Prova09[Pontuação])+SUMIF(Prova10[Delegação],'Resumo Evento'!B32,Prova10[Pontuação])+SUMIF(Prova11[Delegação],'Resumo Evento'!B32,Prova11[Pontuação])+SUMIF(Prova12[Delegação],'Resumo Evento'!B32,Prova12[Pontuação])+SUMIF(Prova13[Delegação],'Resumo Evento'!B32,Prova13[Pontuação])+SUMIF(Prova14[Delegação],'Resumo Evento'!B32,Prova14[Pontuação])+SUMIF(Prova15[Delegação],'Resumo Evento'!B32,Prova15[Pontuação])+SUMIF(Prova16[Delegação],'Resumo Evento'!B32,Prova16[Pontuação])+SUMIF(Prova17[Delegação],'Resumo Evento'!B32,Prova17[Pontuação])+SUMIF(Prova18[Delegação],'Resumo Evento'!B32,Prova18[Pontuação])+SUMIF(Prova19[Delegação],'Resumo Evento'!B32,Prova19[Pontuação])+SUMIF(Prova20[Delegação],'Resumo Evento'!B32,Prova20[Pontuação])+SUMIF(Prova21[Delegação],'Resumo Evento'!B32,Prova21[Pontuação])+SUMIF(Prova22[Delegação],'Resumo Evento'!B32,Prova22[Pontuação])+SUMIF(Prova23[Delegação],'Resumo Evento'!B32,Prova23[Pontuação])+SUMIF(Prova24[Delegação],'Resumo Evento'!B32,Prova24[Pontuação])+SUMIF(Prova25[Delegação],'Resumo Evento'!B32,Prova25[Pontuação])+SUMIF(Prova26[Delegação],'Resumo Evento'!B32,Prova26[Pontuação])+SUMIF(Prova27[Delegação],'Resumo Evento'!B32,Prova27[Pontuação])+SUMIF(Prova28[Delegação],'Resumo Evento'!B32,Prova28[Pontuação])+SUMIF(Prova29[Delegação],'Resumo Evento'!B32,Prova29[Pontuação])+SUMIF(Prova30[Delegação],'Resumo Evento'!B32,Prova30[Pontuação])+SUMIF(Prova31[Delegação],'Resumo Evento'!B32,Prova31[Pontuação])+SUMIF(Prova32[Delegação],'Resumo Evento'!B32,Prova32[Pontuação])+SUMIF(Prova33[Delegação],'Resumo Evento'!B32,Prova33[Pontuação])+SUMIF(Prova34[Delegação],'Resumo Evento'!B32,Prova34[Pontuação])+SUMIF(Prova35[Delegação],'Resumo Evento'!B32,Prova35[Pontuação])+SUMIF(Prova36[Delegação],'Resumo Evento'!B32,Prova36[Pontuação])+SUMIF(Prova37[Delegação],'Resumo Evento'!B32,Prova37[Pontuação])+SUMIF(Prova38[Delegação],'Resumo Evento'!B32,Prova38[Pontuação])+SUMIF(Prova39[Delegação],'Resumo Evento'!B32,Prova39[Pontuação])+SUMIF(Prova40[Delegação],'Resumo Evento'!B32,Prova40[Pontuação])+SUMIF(Prova41[Delegação],'Resumo Evento'!B32,Prova41[Pontuação])</f>
        <v>4</v>
      </c>
      <c r="O32" s="2">
        <v>23</v>
      </c>
      <c r="P32" s="2" t="str">
        <f>IFERROR((LARGE(RankingDeleg[Total Pontos],1+O32)),"-")</f>
        <v>-</v>
      </c>
      <c r="Q32" s="2" t="str">
        <f>IFERROR((INDEX(RankingDeleg[Delegação],MATCH(P32,RankingDeleg[Total Pontos],0),1)),"-")</f>
        <v>-</v>
      </c>
    </row>
    <row r="33"/>
    <row r="34"/>
  </sheetData>
  <sheetProtection algorithmName="SHA-512" hashValue="08L53gYstmawvo753PM3k9GPmyAA/u4te8vfoVDpSrEfsXKSD8CBEuYsxC1btSiaYim2jIji1OC7xkF3XAecOQ==" saltValue="J0xSHhGQIsvMuMAJeVUfEg==" spinCount="100000" sheet="1" objects="1" scenarios="1" selectLockedCells="1"/>
  <mergeCells count="3">
    <mergeCell ref="D6:H6"/>
    <mergeCell ref="H9:L9"/>
    <mergeCell ref="H27:M2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FCCE4-B7C1-4D11-A27F-E29ABF7138B3}">
  <sheetPr codeName="Planilha10">
    <tabColor theme="4"/>
  </sheetPr>
  <dimension ref="A1:N26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167</v>
      </c>
      <c r="D4" s="21" t="s">
        <v>168</v>
      </c>
      <c r="E4" s="59" t="s">
        <v>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43</v>
      </c>
      <c r="E8" s="16" t="str">
        <f t="shared" ref="E8:E24" si="0">IFERROR((VLOOKUP(D8,DADOS,2,0)),"")</f>
        <v>TCU</v>
      </c>
      <c r="F8" s="44"/>
      <c r="G8" s="16" t="str">
        <f t="shared" ref="G8:G24" si="1">IFERROR((VLOOKUP(F8,$M$8:$N$24,2)),"-")</f>
        <v>-</v>
      </c>
      <c r="H8" s="17">
        <f t="shared" ref="H8:H24" si="2">IFERROR((VLOOKUP(G8,PONTOS,4,0)),0)</f>
        <v>0</v>
      </c>
      <c r="L8" s="2">
        <v>1</v>
      </c>
      <c r="M8" s="15">
        <f>IFERROR((SMALL(TEMPO,1))," - ")</f>
        <v>2.2500000000000002E-4</v>
      </c>
      <c r="N8" s="2">
        <v>1</v>
      </c>
    </row>
    <row r="9" spans="2:14">
      <c r="B9" s="18" t="s">
        <v>40</v>
      </c>
      <c r="C9" s="19">
        <v>2</v>
      </c>
      <c r="D9" s="19" t="s">
        <v>46</v>
      </c>
      <c r="E9" s="16" t="str">
        <f t="shared" si="0"/>
        <v>PI</v>
      </c>
      <c r="F9" s="44"/>
      <c r="G9" s="16" t="str">
        <f t="shared" si="1"/>
        <v>-</v>
      </c>
      <c r="H9" s="17">
        <f t="shared" si="2"/>
        <v>0</v>
      </c>
      <c r="L9" s="2">
        <f>L8+1</f>
        <v>2</v>
      </c>
      <c r="M9" s="15">
        <f t="shared" ref="M9:M24" si="3">IFERROR((SMALL(TEMPO,1+L8))," - ")</f>
        <v>2.5289351851851856E-4</v>
      </c>
      <c r="N9" s="2">
        <f t="shared" ref="N9:N24" si="4">L9</f>
        <v>2</v>
      </c>
    </row>
    <row r="10" spans="2:14">
      <c r="B10" s="18" t="s">
        <v>40</v>
      </c>
      <c r="C10" s="19">
        <v>3</v>
      </c>
      <c r="D10" s="19" t="s">
        <v>47</v>
      </c>
      <c r="E10" s="16" t="str">
        <f t="shared" si="0"/>
        <v>PB</v>
      </c>
      <c r="F10" s="44">
        <v>2.6296296296296294E-4</v>
      </c>
      <c r="G10" s="16">
        <f t="shared" si="1"/>
        <v>3</v>
      </c>
      <c r="H10" s="17">
        <f t="shared" si="2"/>
        <v>10</v>
      </c>
      <c r="L10" s="2">
        <f t="shared" ref="L10:L24" si="5">L9+1</f>
        <v>3</v>
      </c>
      <c r="M10" s="15">
        <f t="shared" si="3"/>
        <v>2.6296296296296294E-4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48</v>
      </c>
      <c r="E11" s="16" t="str">
        <f t="shared" si="0"/>
        <v>RS</v>
      </c>
      <c r="F11" s="44">
        <v>3.7731481481481486E-4</v>
      </c>
      <c r="G11" s="16">
        <f t="shared" si="1"/>
        <v>6</v>
      </c>
      <c r="H11" s="17">
        <f t="shared" si="2"/>
        <v>3</v>
      </c>
      <c r="L11" s="2">
        <f t="shared" si="5"/>
        <v>4</v>
      </c>
      <c r="M11" s="15">
        <f t="shared" si="3"/>
        <v>2.8819444444444444E-4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50</v>
      </c>
      <c r="E12" s="16" t="str">
        <f t="shared" si="0"/>
        <v>PR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3.6307870370370373E-4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53</v>
      </c>
      <c r="E13" s="16" t="str">
        <f t="shared" si="0"/>
        <v>AM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3.7731481481481486E-4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56</v>
      </c>
      <c r="E14" s="16" t="str">
        <f t="shared" si="0"/>
        <v>DF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 t="str">
        <f t="shared" si="3"/>
        <v xml:space="preserve"> - 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54</v>
      </c>
      <c r="E15" s="16" t="str">
        <f t="shared" si="0"/>
        <v>SC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 t="str">
        <f t="shared" si="3"/>
        <v xml:space="preserve"> - 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59</v>
      </c>
      <c r="E16" s="16" t="str">
        <f t="shared" si="0"/>
        <v>MA</v>
      </c>
      <c r="F16" s="44">
        <v>3.6307870370370373E-4</v>
      </c>
      <c r="G16" s="16">
        <f t="shared" si="1"/>
        <v>5</v>
      </c>
      <c r="H16" s="17">
        <f t="shared" si="2"/>
        <v>4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spans="2:14">
      <c r="B17" s="18" t="s">
        <v>51</v>
      </c>
      <c r="C17" s="19">
        <v>1</v>
      </c>
      <c r="D17" s="19" t="s">
        <v>60</v>
      </c>
      <c r="E17" s="16" t="str">
        <f t="shared" si="0"/>
        <v>PI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 t="str">
        <f t="shared" si="3"/>
        <v xml:space="preserve"> - </v>
      </c>
      <c r="N17" s="2">
        <f t="shared" si="4"/>
        <v>10</v>
      </c>
    </row>
    <row r="18" spans="2:14">
      <c r="B18" s="18" t="s">
        <v>51</v>
      </c>
      <c r="C18" s="19">
        <v>2</v>
      </c>
      <c r="D18" s="19" t="s">
        <v>61</v>
      </c>
      <c r="E18" s="16" t="str">
        <f t="shared" si="0"/>
        <v>AM</v>
      </c>
      <c r="F18" s="44"/>
      <c r="G18" s="16" t="str">
        <f t="shared" si="1"/>
        <v>-</v>
      </c>
      <c r="H18" s="17">
        <f t="shared" si="2"/>
        <v>0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3</v>
      </c>
      <c r="D19" s="19" t="s">
        <v>62</v>
      </c>
      <c r="E19" s="16" t="str">
        <f t="shared" si="0"/>
        <v>DF</v>
      </c>
      <c r="F19" s="44">
        <v>2.5289351851851856E-4</v>
      </c>
      <c r="G19" s="16">
        <f t="shared" si="1"/>
        <v>2</v>
      </c>
      <c r="H19" s="17">
        <f t="shared" si="2"/>
        <v>15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51</v>
      </c>
      <c r="C20" s="19">
        <v>4</v>
      </c>
      <c r="D20" s="19" t="s">
        <v>66</v>
      </c>
      <c r="E20" s="16" t="str">
        <f t="shared" si="0"/>
        <v>AM</v>
      </c>
      <c r="F20" s="44"/>
      <c r="G20" s="16" t="str">
        <f t="shared" si="1"/>
        <v>-</v>
      </c>
      <c r="H20" s="17">
        <f t="shared" si="2"/>
        <v>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57</v>
      </c>
      <c r="C21" s="19">
        <v>1</v>
      </c>
      <c r="D21" s="19" t="s">
        <v>67</v>
      </c>
      <c r="E21" s="16" t="str">
        <f t="shared" si="0"/>
        <v>RS</v>
      </c>
      <c r="F21" s="44">
        <v>2.8819444444444444E-4</v>
      </c>
      <c r="G21" s="16">
        <f t="shared" si="1"/>
        <v>4</v>
      </c>
      <c r="H21" s="17">
        <f t="shared" si="2"/>
        <v>5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2</v>
      </c>
      <c r="D22" s="19" t="s">
        <v>169</v>
      </c>
      <c r="E22" s="16" t="str">
        <f t="shared" si="0"/>
        <v>RS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3</v>
      </c>
      <c r="D23" s="19" t="s">
        <v>68</v>
      </c>
      <c r="E23" s="16" t="str">
        <f t="shared" si="0"/>
        <v>RJ</v>
      </c>
      <c r="F23" s="44">
        <v>2.2500000000000002E-4</v>
      </c>
      <c r="G23" s="16">
        <f t="shared" si="1"/>
        <v>1</v>
      </c>
      <c r="H23" s="17">
        <f t="shared" si="2"/>
        <v>20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4</v>
      </c>
      <c r="D24" s="19" t="s">
        <v>64</v>
      </c>
      <c r="E24" s="16" t="str">
        <f t="shared" si="0"/>
        <v>MT</v>
      </c>
      <c r="F24" s="44"/>
      <c r="G24" s="16" t="str">
        <f t="shared" si="1"/>
        <v>-</v>
      </c>
      <c r="H24" s="17">
        <f t="shared" si="2"/>
        <v>0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 ht="14.45" customHeight="1"/>
    <row r="26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E4:G4" xr:uid="{F78A802D-01B3-4FDC-A9D2-125F0C8ADDC3}">
      <formula1>CATEGORIA</formula1>
    </dataValidation>
    <dataValidation type="list" allowBlank="1" showInputMessage="1" showErrorMessage="1" sqref="D4" xr:uid="{0838A3B7-481D-480E-B716-51EF4D0D9D01}">
      <formula1>TIPOPROVA</formula1>
    </dataValidation>
    <dataValidation type="list" allowBlank="1" showInputMessage="1" showErrorMessage="1" sqref="C4" xr:uid="{352855C1-4D21-4E52-98CD-D0FD80484369}">
      <formula1>PROVA</formula1>
    </dataValidation>
    <dataValidation type="list" allowBlank="1" showInputMessage="1" showErrorMessage="1" sqref="D8:D24" xr:uid="{CFA63F3E-6C05-4585-BC01-2FF18AF2EAA3}">
      <formula1>NOME</formula1>
    </dataValidation>
    <dataValidation type="list" allowBlank="1" showInputMessage="1" showErrorMessage="1" sqref="B8:B24" xr:uid="{5430A6EA-AF13-4119-9D2A-B81F74B3464C}">
      <formula1>SERIE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59132-096E-4B29-92FC-E4E501DAA6D0}">
  <sheetPr codeName="Planilha11">
    <tabColor theme="4"/>
  </sheetPr>
  <dimension ref="A1:N35"/>
  <sheetViews>
    <sheetView showGridLines="0" showRowColHeaders="0" zoomScale="115" zoomScaleNormal="115" workbookViewId="0">
      <pane ySplit="7" topLeftCell="A14" activePane="bottomLeft" state="frozen"/>
      <selection pane="bottomLeft" activeCell="G10" sqref="G10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170</v>
      </c>
      <c r="D4" s="21" t="s">
        <v>168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3</v>
      </c>
      <c r="D8" s="19" t="s">
        <v>43</v>
      </c>
      <c r="E8" s="16" t="str">
        <f t="shared" ref="E8:E33" si="0">IFERROR((VLOOKUP(D8,DADOS,2,0)),"")</f>
        <v>TCU</v>
      </c>
      <c r="F8" s="44"/>
      <c r="G8" s="16" t="str">
        <f t="shared" ref="G8:G33" si="1">IFERROR((VLOOKUP(F8,$M$8:$N$33,2)),"-")</f>
        <v>-</v>
      </c>
      <c r="H8" s="17">
        <f t="shared" ref="H8:H33" si="2">IFERROR((VLOOKUP(G8,PONTOS,4,0)),0)</f>
        <v>0</v>
      </c>
      <c r="L8" s="2">
        <v>1</v>
      </c>
      <c r="M8" s="15">
        <f>IFERROR((SMALL(TEMPO,1))," - ")</f>
        <v>2.0254629629629629E-4</v>
      </c>
      <c r="N8" s="2">
        <v>1</v>
      </c>
    </row>
    <row r="9" spans="2:14">
      <c r="B9" s="18" t="s">
        <v>45</v>
      </c>
      <c r="C9" s="19">
        <v>1</v>
      </c>
      <c r="D9" s="19" t="s">
        <v>75</v>
      </c>
      <c r="E9" s="16" t="str">
        <f t="shared" si="0"/>
        <v>SE</v>
      </c>
      <c r="F9" s="44">
        <v>2.4490740740740739E-4</v>
      </c>
      <c r="G9" s="16">
        <f t="shared" si="1"/>
        <v>8</v>
      </c>
      <c r="H9" s="17">
        <f t="shared" si="2"/>
        <v>1</v>
      </c>
      <c r="L9" s="2">
        <f>L8+1</f>
        <v>2</v>
      </c>
      <c r="M9" s="15">
        <f t="shared" ref="M9:M28" si="3">IFERROR((SMALL(TEMPO,1+L8))," - ")</f>
        <v>2.1053240740740743E-4</v>
      </c>
      <c r="N9" s="2">
        <f t="shared" ref="N9:N29" si="4">L9</f>
        <v>2</v>
      </c>
    </row>
    <row r="10" spans="2:14">
      <c r="B10" s="18" t="s">
        <v>45</v>
      </c>
      <c r="C10" s="19">
        <v>2</v>
      </c>
      <c r="D10" s="19" t="s">
        <v>78</v>
      </c>
      <c r="E10" s="16" t="str">
        <f t="shared" si="0"/>
        <v>RJ</v>
      </c>
      <c r="F10" s="44">
        <v>2.3946759259259263E-4</v>
      </c>
      <c r="G10" s="16">
        <f t="shared" si="1"/>
        <v>7</v>
      </c>
      <c r="H10" s="17">
        <f t="shared" si="2"/>
        <v>2</v>
      </c>
      <c r="L10" s="2">
        <f t="shared" ref="L10:L33" si="5">L9+1</f>
        <v>3</v>
      </c>
      <c r="M10" s="15">
        <f t="shared" si="3"/>
        <v>2.199074074074074E-4</v>
      </c>
      <c r="N10" s="2">
        <f t="shared" si="4"/>
        <v>3</v>
      </c>
    </row>
    <row r="11" spans="2:14">
      <c r="B11" s="18" t="s">
        <v>45</v>
      </c>
      <c r="C11" s="19">
        <v>3</v>
      </c>
      <c r="D11" s="19" t="s">
        <v>171</v>
      </c>
      <c r="E11" s="16" t="str">
        <f t="shared" si="0"/>
        <v>RN</v>
      </c>
      <c r="F11" s="44">
        <v>2.5462962962962961E-4</v>
      </c>
      <c r="G11" s="16">
        <f t="shared" si="1"/>
        <v>12</v>
      </c>
      <c r="H11" s="17">
        <f t="shared" si="2"/>
        <v>0</v>
      </c>
      <c r="L11" s="2">
        <f t="shared" si="5"/>
        <v>4</v>
      </c>
      <c r="M11" s="15">
        <f t="shared" si="3"/>
        <v>2.2962962962962962E-4</v>
      </c>
      <c r="N11" s="2">
        <f t="shared" si="4"/>
        <v>4</v>
      </c>
    </row>
    <row r="12" spans="2:14">
      <c r="B12" s="18" t="s">
        <v>45</v>
      </c>
      <c r="C12" s="19">
        <v>4</v>
      </c>
      <c r="D12" s="19" t="s">
        <v>79</v>
      </c>
      <c r="E12" s="16" t="str">
        <f t="shared" si="0"/>
        <v>RS</v>
      </c>
      <c r="F12" s="44">
        <v>2.8715277777777778E-4</v>
      </c>
      <c r="G12" s="16">
        <f t="shared" si="1"/>
        <v>14</v>
      </c>
      <c r="H12" s="17">
        <f t="shared" si="2"/>
        <v>0</v>
      </c>
      <c r="L12" s="2">
        <f t="shared" si="5"/>
        <v>5</v>
      </c>
      <c r="M12" s="15">
        <f t="shared" si="3"/>
        <v>2.3622685185185186E-4</v>
      </c>
      <c r="N12" s="2">
        <f t="shared" si="4"/>
        <v>5</v>
      </c>
    </row>
    <row r="13" spans="2:14">
      <c r="B13" s="18" t="s">
        <v>45</v>
      </c>
      <c r="C13" s="19">
        <v>5</v>
      </c>
      <c r="D13" s="19" t="s">
        <v>80</v>
      </c>
      <c r="E13" s="16" t="str">
        <f t="shared" si="0"/>
        <v>PI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2.3935185185185184E-4</v>
      </c>
      <c r="N13" s="2">
        <f t="shared" si="4"/>
        <v>6</v>
      </c>
    </row>
    <row r="14" spans="2:14">
      <c r="B14" s="18" t="s">
        <v>51</v>
      </c>
      <c r="C14" s="19">
        <v>1</v>
      </c>
      <c r="D14" s="19" t="s">
        <v>172</v>
      </c>
      <c r="E14" s="16" t="str">
        <f t="shared" si="0"/>
        <v>DF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>
        <f t="shared" si="3"/>
        <v>2.3946759259259263E-4</v>
      </c>
      <c r="N14" s="2">
        <f t="shared" si="4"/>
        <v>7</v>
      </c>
    </row>
    <row r="15" spans="2:14">
      <c r="B15" s="18" t="s">
        <v>51</v>
      </c>
      <c r="C15" s="19">
        <v>2</v>
      </c>
      <c r="D15" s="19" t="s">
        <v>81</v>
      </c>
      <c r="E15" s="16" t="str">
        <f t="shared" si="0"/>
        <v>MT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>
        <f t="shared" si="3"/>
        <v>2.4490740740740739E-4</v>
      </c>
      <c r="N15" s="2">
        <f t="shared" si="4"/>
        <v>8</v>
      </c>
    </row>
    <row r="16" spans="2:14">
      <c r="B16" s="18" t="s">
        <v>51</v>
      </c>
      <c r="C16" s="19">
        <v>3</v>
      </c>
      <c r="D16" s="19" t="s">
        <v>82</v>
      </c>
      <c r="E16" s="16" t="str">
        <f t="shared" si="0"/>
        <v>TCU</v>
      </c>
      <c r="F16" s="44">
        <v>2.0254629629629629E-4</v>
      </c>
      <c r="G16" s="16">
        <f t="shared" si="1"/>
        <v>1</v>
      </c>
      <c r="H16" s="17">
        <f t="shared" si="2"/>
        <v>20</v>
      </c>
      <c r="L16" s="2">
        <f t="shared" si="5"/>
        <v>9</v>
      </c>
      <c r="M16" s="15">
        <f t="shared" si="3"/>
        <v>2.4675925925925923E-4</v>
      </c>
      <c r="N16" s="2">
        <f t="shared" si="4"/>
        <v>9</v>
      </c>
    </row>
    <row r="17" spans="2:14">
      <c r="B17" s="18" t="s">
        <v>51</v>
      </c>
      <c r="C17" s="19">
        <v>4</v>
      </c>
      <c r="D17" s="19" t="s">
        <v>83</v>
      </c>
      <c r="E17" s="16" t="str">
        <f t="shared" si="0"/>
        <v>RS</v>
      </c>
      <c r="F17" s="44">
        <v>2.4675925925925923E-4</v>
      </c>
      <c r="G17" s="16">
        <f t="shared" si="1"/>
        <v>9</v>
      </c>
      <c r="H17" s="17">
        <f t="shared" si="2"/>
        <v>0</v>
      </c>
      <c r="L17" s="2">
        <f t="shared" si="5"/>
        <v>10</v>
      </c>
      <c r="M17" s="15">
        <f t="shared" si="3"/>
        <v>2.4768518518518515E-4</v>
      </c>
      <c r="N17" s="2">
        <f t="shared" si="4"/>
        <v>10</v>
      </c>
    </row>
    <row r="18" spans="2:14">
      <c r="B18" s="18" t="s">
        <v>51</v>
      </c>
      <c r="C18" s="19">
        <v>5</v>
      </c>
      <c r="D18" s="19" t="s">
        <v>173</v>
      </c>
      <c r="E18" s="16" t="str">
        <f t="shared" si="0"/>
        <v>PR</v>
      </c>
      <c r="F18" s="44">
        <v>2.1053240740740743E-4</v>
      </c>
      <c r="G18" s="16">
        <f t="shared" si="1"/>
        <v>2</v>
      </c>
      <c r="H18" s="17">
        <f t="shared" si="2"/>
        <v>15</v>
      </c>
      <c r="L18" s="2">
        <f t="shared" si="5"/>
        <v>11</v>
      </c>
      <c r="M18" s="15">
        <f t="shared" si="3"/>
        <v>2.53587962962963E-4</v>
      </c>
      <c r="N18" s="2">
        <f t="shared" si="4"/>
        <v>11</v>
      </c>
    </row>
    <row r="19" spans="2:14">
      <c r="B19" s="18" t="s">
        <v>57</v>
      </c>
      <c r="C19" s="19">
        <v>1</v>
      </c>
      <c r="D19" s="19" t="s">
        <v>86</v>
      </c>
      <c r="E19" s="16" t="str">
        <f t="shared" si="0"/>
        <v>PI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>
        <f t="shared" si="3"/>
        <v>2.5462962962962961E-4</v>
      </c>
      <c r="N19" s="2">
        <f t="shared" si="4"/>
        <v>12</v>
      </c>
    </row>
    <row r="20" spans="2:14">
      <c r="B20" s="18" t="s">
        <v>57</v>
      </c>
      <c r="C20" s="19">
        <v>2</v>
      </c>
      <c r="D20" s="19" t="s">
        <v>85</v>
      </c>
      <c r="E20" s="16" t="str">
        <f t="shared" si="0"/>
        <v>AM</v>
      </c>
      <c r="F20" s="44">
        <v>2.7604166666666668E-4</v>
      </c>
      <c r="G20" s="16">
        <f t="shared" si="1"/>
        <v>13</v>
      </c>
      <c r="H20" s="17">
        <f t="shared" si="2"/>
        <v>0</v>
      </c>
      <c r="L20" s="2">
        <f t="shared" si="5"/>
        <v>13</v>
      </c>
      <c r="M20" s="15">
        <f t="shared" si="3"/>
        <v>2.7604166666666668E-4</v>
      </c>
      <c r="N20" s="2">
        <f t="shared" si="4"/>
        <v>13</v>
      </c>
    </row>
    <row r="21" spans="2:14">
      <c r="B21" s="18" t="s">
        <v>57</v>
      </c>
      <c r="C21" s="19">
        <v>3</v>
      </c>
      <c r="D21" s="19" t="s">
        <v>89</v>
      </c>
      <c r="E21" s="16" t="str">
        <f t="shared" si="0"/>
        <v>GO</v>
      </c>
      <c r="F21" s="44">
        <v>2.2962962962962962E-4</v>
      </c>
      <c r="G21" s="16">
        <f t="shared" si="1"/>
        <v>4</v>
      </c>
      <c r="H21" s="17">
        <f t="shared" si="2"/>
        <v>5</v>
      </c>
      <c r="L21" s="2">
        <f t="shared" si="5"/>
        <v>14</v>
      </c>
      <c r="M21" s="15">
        <f t="shared" si="3"/>
        <v>2.8715277777777778E-4</v>
      </c>
      <c r="N21" s="2">
        <f t="shared" si="4"/>
        <v>14</v>
      </c>
    </row>
    <row r="22" spans="2:14">
      <c r="B22" s="18" t="s">
        <v>57</v>
      </c>
      <c r="C22" s="19">
        <v>4</v>
      </c>
      <c r="D22" s="19" t="s">
        <v>92</v>
      </c>
      <c r="E22" s="16" t="str">
        <f t="shared" si="0"/>
        <v>DF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>
        <f t="shared" si="3"/>
        <v>2.9733796296296295E-4</v>
      </c>
      <c r="N22" s="2">
        <f t="shared" si="4"/>
        <v>15</v>
      </c>
    </row>
    <row r="23" spans="2:14">
      <c r="B23" s="18" t="s">
        <v>57</v>
      </c>
      <c r="C23" s="19">
        <v>5</v>
      </c>
      <c r="D23" s="19" t="s">
        <v>174</v>
      </c>
      <c r="E23" s="16" t="str">
        <f t="shared" si="0"/>
        <v>RJ</v>
      </c>
      <c r="F23" s="44">
        <v>2.9733796296296295E-4</v>
      </c>
      <c r="G23" s="16">
        <f t="shared" si="1"/>
        <v>15</v>
      </c>
      <c r="H23" s="17">
        <f t="shared" si="2"/>
        <v>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63</v>
      </c>
      <c r="C24" s="19">
        <v>1</v>
      </c>
      <c r="D24" s="19" t="s">
        <v>175</v>
      </c>
      <c r="E24" s="16" t="str">
        <f t="shared" si="0"/>
        <v>AM</v>
      </c>
      <c r="F24" s="44"/>
      <c r="G24" s="16" t="str">
        <f t="shared" si="1"/>
        <v>-</v>
      </c>
      <c r="H24" s="17">
        <f t="shared" si="2"/>
        <v>0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>
      <c r="B25" s="18" t="s">
        <v>63</v>
      </c>
      <c r="C25" s="19">
        <v>2</v>
      </c>
      <c r="D25" s="19" t="s">
        <v>94</v>
      </c>
      <c r="E25" s="16" t="str">
        <f t="shared" si="0"/>
        <v>MT</v>
      </c>
      <c r="F25" s="44">
        <v>2.3622685185185186E-4</v>
      </c>
      <c r="G25" s="16">
        <f t="shared" si="1"/>
        <v>5</v>
      </c>
      <c r="H25" s="17">
        <f t="shared" si="2"/>
        <v>4</v>
      </c>
      <c r="L25" s="2">
        <f t="shared" si="5"/>
        <v>18</v>
      </c>
      <c r="M25" s="15" t="str">
        <f t="shared" si="3"/>
        <v xml:space="preserve"> - </v>
      </c>
      <c r="N25" s="2">
        <f t="shared" si="4"/>
        <v>18</v>
      </c>
    </row>
    <row r="26" spans="2:14">
      <c r="B26" s="18" t="s">
        <v>63</v>
      </c>
      <c r="C26" s="19">
        <v>3</v>
      </c>
      <c r="D26" s="19" t="s">
        <v>96</v>
      </c>
      <c r="E26" s="16" t="str">
        <f t="shared" si="0"/>
        <v>GO</v>
      </c>
      <c r="F26" s="44">
        <v>2.3935185185185184E-4</v>
      </c>
      <c r="G26" s="16">
        <f t="shared" si="1"/>
        <v>6</v>
      </c>
      <c r="H26" s="17">
        <f t="shared" si="2"/>
        <v>3</v>
      </c>
      <c r="L26" s="2">
        <f t="shared" si="5"/>
        <v>19</v>
      </c>
      <c r="M26" s="15" t="str">
        <f t="shared" si="3"/>
        <v xml:space="preserve"> - </v>
      </c>
      <c r="N26" s="2">
        <f t="shared" si="4"/>
        <v>19</v>
      </c>
    </row>
    <row r="27" spans="2:14">
      <c r="B27" s="18" t="s">
        <v>63</v>
      </c>
      <c r="C27" s="19">
        <v>4</v>
      </c>
      <c r="D27" s="19" t="s">
        <v>99</v>
      </c>
      <c r="E27" s="16" t="str">
        <f t="shared" si="0"/>
        <v>AM</v>
      </c>
      <c r="F27" s="44"/>
      <c r="G27" s="16" t="str">
        <f t="shared" si="1"/>
        <v>-</v>
      </c>
      <c r="H27" s="17">
        <f t="shared" si="2"/>
        <v>0</v>
      </c>
      <c r="L27" s="2">
        <f t="shared" si="5"/>
        <v>20</v>
      </c>
      <c r="M27" s="15" t="str">
        <f t="shared" si="3"/>
        <v xml:space="preserve"> - </v>
      </c>
      <c r="N27" s="2">
        <f t="shared" si="4"/>
        <v>20</v>
      </c>
    </row>
    <row r="28" spans="2:14">
      <c r="B28" s="18" t="s">
        <v>63</v>
      </c>
      <c r="C28" s="19">
        <v>5</v>
      </c>
      <c r="D28" s="19" t="s">
        <v>169</v>
      </c>
      <c r="E28" s="16" t="str">
        <f t="shared" si="0"/>
        <v>RS</v>
      </c>
      <c r="F28" s="44"/>
      <c r="G28" s="16" t="str">
        <f t="shared" si="1"/>
        <v>-</v>
      </c>
      <c r="H28" s="17">
        <f t="shared" si="2"/>
        <v>0</v>
      </c>
      <c r="L28" s="2">
        <f t="shared" si="5"/>
        <v>21</v>
      </c>
      <c r="M28" s="15" t="str">
        <f t="shared" si="3"/>
        <v xml:space="preserve"> - </v>
      </c>
      <c r="N28" s="2">
        <f t="shared" si="4"/>
        <v>21</v>
      </c>
    </row>
    <row r="29" spans="2:14">
      <c r="B29" s="18" t="s">
        <v>91</v>
      </c>
      <c r="C29" s="19">
        <v>1</v>
      </c>
      <c r="D29" s="19" t="s">
        <v>176</v>
      </c>
      <c r="E29" s="16" t="str">
        <f t="shared" si="0"/>
        <v>PE</v>
      </c>
      <c r="F29" s="44"/>
      <c r="G29" s="16" t="str">
        <f t="shared" si="1"/>
        <v>-</v>
      </c>
      <c r="H29" s="17">
        <f t="shared" si="2"/>
        <v>0</v>
      </c>
      <c r="L29" s="2">
        <f t="shared" si="5"/>
        <v>22</v>
      </c>
      <c r="M29" s="15" t="str">
        <f t="shared" ref="M29" si="6">IFERROR((SMALL(TEMPO,1+L28))," - ")</f>
        <v xml:space="preserve"> - </v>
      </c>
      <c r="N29" s="2">
        <f t="shared" si="4"/>
        <v>22</v>
      </c>
    </row>
    <row r="30" spans="2:14">
      <c r="B30" s="18" t="s">
        <v>91</v>
      </c>
      <c r="C30" s="19">
        <v>2</v>
      </c>
      <c r="D30" s="19" t="s">
        <v>102</v>
      </c>
      <c r="E30" s="16" t="str">
        <f t="shared" si="0"/>
        <v>RN</v>
      </c>
      <c r="F30" s="44">
        <v>2.4768518518518515E-4</v>
      </c>
      <c r="G30" s="16">
        <f t="shared" si="1"/>
        <v>10</v>
      </c>
      <c r="H30" s="17">
        <f t="shared" si="2"/>
        <v>0</v>
      </c>
      <c r="L30" s="2">
        <f t="shared" si="5"/>
        <v>23</v>
      </c>
      <c r="M30" s="15" t="str">
        <f t="shared" ref="M30:M33" si="7">IFERROR((SMALL(TEMPO,1+L29))," - ")</f>
        <v xml:space="preserve"> - </v>
      </c>
      <c r="N30" s="2">
        <f t="shared" ref="N30:N33" si="8">L30</f>
        <v>23</v>
      </c>
    </row>
    <row r="31" spans="2:14">
      <c r="B31" s="18" t="s">
        <v>91</v>
      </c>
      <c r="C31" s="19">
        <v>3</v>
      </c>
      <c r="D31" s="19" t="s">
        <v>72</v>
      </c>
      <c r="E31" s="16" t="str">
        <f t="shared" si="0"/>
        <v>PE</v>
      </c>
      <c r="F31" s="44">
        <v>2.53587962962963E-4</v>
      </c>
      <c r="G31" s="16">
        <f t="shared" si="1"/>
        <v>11</v>
      </c>
      <c r="H31" s="17">
        <f t="shared" si="2"/>
        <v>0</v>
      </c>
      <c r="L31" s="2">
        <f t="shared" si="5"/>
        <v>24</v>
      </c>
      <c r="M31" s="15" t="str">
        <f t="shared" si="7"/>
        <v xml:space="preserve"> - </v>
      </c>
      <c r="N31" s="2">
        <f t="shared" si="8"/>
        <v>24</v>
      </c>
    </row>
    <row r="32" spans="2:14">
      <c r="B32" s="18" t="s">
        <v>91</v>
      </c>
      <c r="C32" s="19">
        <v>4</v>
      </c>
      <c r="D32" s="19" t="s">
        <v>177</v>
      </c>
      <c r="E32" s="16" t="str">
        <f t="shared" si="0"/>
        <v>PI</v>
      </c>
      <c r="F32" s="44"/>
      <c r="G32" s="16" t="str">
        <f t="shared" si="1"/>
        <v>-</v>
      </c>
      <c r="H32" s="17">
        <f t="shared" si="2"/>
        <v>0</v>
      </c>
      <c r="L32" s="2">
        <f t="shared" si="5"/>
        <v>25</v>
      </c>
      <c r="M32" s="15" t="str">
        <f t="shared" si="7"/>
        <v xml:space="preserve"> - </v>
      </c>
      <c r="N32" s="2">
        <f t="shared" si="8"/>
        <v>25</v>
      </c>
    </row>
    <row r="33" spans="2:14">
      <c r="B33" s="18" t="s">
        <v>91</v>
      </c>
      <c r="C33" s="19">
        <v>5</v>
      </c>
      <c r="D33" s="19" t="s">
        <v>71</v>
      </c>
      <c r="E33" s="16" t="str">
        <f t="shared" si="0"/>
        <v>RJ</v>
      </c>
      <c r="F33" s="44">
        <v>2.199074074074074E-4</v>
      </c>
      <c r="G33" s="16">
        <f t="shared" si="1"/>
        <v>3</v>
      </c>
      <c r="H33" s="17">
        <f t="shared" si="2"/>
        <v>10</v>
      </c>
      <c r="L33" s="2">
        <f t="shared" si="5"/>
        <v>26</v>
      </c>
      <c r="M33" s="15" t="str">
        <f t="shared" si="7"/>
        <v xml:space="preserve"> - </v>
      </c>
      <c r="N33" s="2">
        <f t="shared" si="8"/>
        <v>26</v>
      </c>
    </row>
    <row r="34" spans="2:14"/>
    <row r="35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2EFC4B60-3E20-4469-9138-AADD58EFD82D}">
      <formula1>PROVA</formula1>
    </dataValidation>
    <dataValidation type="list" allowBlank="1" showInputMessage="1" showErrorMessage="1" sqref="D4" xr:uid="{6928F3F1-5325-47F8-BD43-3689492952C0}">
      <formula1>TIPOPROVA</formula1>
    </dataValidation>
    <dataValidation type="list" allowBlank="1" showInputMessage="1" showErrorMessage="1" sqref="E4:G4" xr:uid="{0A51EF51-8E06-4B01-BB64-6D6FF5B419B1}">
      <formula1>CATEGORIA</formula1>
    </dataValidation>
    <dataValidation type="list" allowBlank="1" showInputMessage="1" showErrorMessage="1" sqref="B8:B33" xr:uid="{696CC693-5084-4D04-8B22-51E7EBDAAA34}">
      <formula1>SERIE</formula1>
    </dataValidation>
    <dataValidation type="list" allowBlank="1" showInputMessage="1" showErrorMessage="1" sqref="D8:D33" xr:uid="{7765DFCD-02B3-4D0E-AFD9-08CE87DC859F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EC6C9-0D41-4059-A0A1-1B816CF6D6EF}">
  <sheetPr codeName="Planilha12">
    <tabColor theme="4"/>
  </sheetPr>
  <dimension ref="A1:N32"/>
  <sheetViews>
    <sheetView showGridLines="0" showRowColHeaders="0" zoomScale="115" zoomScaleNormal="115" workbookViewId="0">
      <pane ySplit="7" topLeftCell="A20" activePane="bottomLeft" state="frozen"/>
      <selection pane="bottomLeft" activeCell="G30" sqref="G30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178</v>
      </c>
      <c r="D4" s="21" t="s">
        <v>168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43</v>
      </c>
      <c r="E8" s="16" t="str">
        <f t="shared" ref="E8:E29" si="0">IFERROR((VLOOKUP(D8,DADOS,2,0)),"")</f>
        <v>TCU</v>
      </c>
      <c r="F8" s="44"/>
      <c r="G8" s="16" t="str">
        <f t="shared" ref="G8:G30" si="1">IFERROR((VLOOKUP(F8,$M$8:$N$30,2)),"-")</f>
        <v>-</v>
      </c>
      <c r="H8" s="17">
        <f t="shared" ref="H8:H29" si="2">IFERROR((VLOOKUP(G8,PONTOS,4,0)),0)</f>
        <v>0</v>
      </c>
      <c r="L8" s="2">
        <v>1</v>
      </c>
      <c r="M8" s="15">
        <f>IFERROR((SMALL(TEMPO,1))," - ")</f>
        <v>1.957175925925926E-4</v>
      </c>
      <c r="N8" s="2">
        <v>1</v>
      </c>
    </row>
    <row r="9" spans="2:14">
      <c r="B9" s="18" t="s">
        <v>40</v>
      </c>
      <c r="C9" s="19">
        <v>2</v>
      </c>
      <c r="D9" s="19" t="s">
        <v>106</v>
      </c>
      <c r="E9" s="16" t="str">
        <f t="shared" si="0"/>
        <v>RJ</v>
      </c>
      <c r="F9" s="44">
        <v>2.3726851851851852E-4</v>
      </c>
      <c r="G9" s="16">
        <f t="shared" si="1"/>
        <v>9</v>
      </c>
      <c r="H9" s="17">
        <f t="shared" si="2"/>
        <v>0</v>
      </c>
      <c r="L9" s="2">
        <f>L8+1</f>
        <v>2</v>
      </c>
      <c r="M9" s="15">
        <f t="shared" ref="M9:M28" si="3">IFERROR((SMALL(TEMPO,1+L8))," - ")</f>
        <v>2.0115740740740738E-4</v>
      </c>
      <c r="N9" s="2">
        <f t="shared" ref="N9:N29" si="4">L9</f>
        <v>2</v>
      </c>
    </row>
    <row r="10" spans="2:14">
      <c r="B10" s="18" t="s">
        <v>40</v>
      </c>
      <c r="C10" s="19">
        <v>3</v>
      </c>
      <c r="D10" s="19" t="s">
        <v>107</v>
      </c>
      <c r="E10" s="16" t="str">
        <f t="shared" si="0"/>
        <v>SC</v>
      </c>
      <c r="F10" s="44">
        <v>2.3148148148148146E-4</v>
      </c>
      <c r="G10" s="16">
        <f t="shared" si="1"/>
        <v>6</v>
      </c>
      <c r="H10" s="17">
        <f t="shared" si="2"/>
        <v>3</v>
      </c>
      <c r="L10" s="2">
        <f t="shared" ref="L10:L30" si="5">L9+1</f>
        <v>3</v>
      </c>
      <c r="M10" s="15">
        <f t="shared" si="3"/>
        <v>2.0543981481481479E-4</v>
      </c>
      <c r="N10" s="2">
        <f t="shared" si="4"/>
        <v>3</v>
      </c>
    </row>
    <row r="11" spans="2:14">
      <c r="B11" s="18" t="s">
        <v>45</v>
      </c>
      <c r="C11" s="19">
        <v>1</v>
      </c>
      <c r="D11" s="19" t="s">
        <v>148</v>
      </c>
      <c r="E11" s="16" t="str">
        <f t="shared" si="0"/>
        <v>MT</v>
      </c>
      <c r="F11" s="44">
        <v>2.6620370370370372E-4</v>
      </c>
      <c r="G11" s="16">
        <f t="shared" si="1"/>
        <v>13</v>
      </c>
      <c r="H11" s="17">
        <f t="shared" si="2"/>
        <v>0</v>
      </c>
      <c r="L11" s="2">
        <f t="shared" si="5"/>
        <v>4</v>
      </c>
      <c r="M11" s="15">
        <f t="shared" si="3"/>
        <v>2.1886574074074072E-4</v>
      </c>
      <c r="N11" s="2">
        <f t="shared" si="4"/>
        <v>4</v>
      </c>
    </row>
    <row r="12" spans="2:14">
      <c r="B12" s="18" t="s">
        <v>45</v>
      </c>
      <c r="C12" s="19">
        <v>2</v>
      </c>
      <c r="D12" s="19" t="s">
        <v>110</v>
      </c>
      <c r="E12" s="16" t="str">
        <f t="shared" si="0"/>
        <v>AM</v>
      </c>
      <c r="F12" s="44">
        <v>2.0543981481481479E-4</v>
      </c>
      <c r="G12" s="16">
        <f t="shared" si="1"/>
        <v>3</v>
      </c>
      <c r="H12" s="17">
        <f t="shared" si="2"/>
        <v>10</v>
      </c>
      <c r="L12" s="2">
        <f t="shared" si="5"/>
        <v>5</v>
      </c>
      <c r="M12" s="15">
        <f t="shared" si="3"/>
        <v>2.2789351851851852E-4</v>
      </c>
      <c r="N12" s="2">
        <f t="shared" si="4"/>
        <v>5</v>
      </c>
    </row>
    <row r="13" spans="2:14">
      <c r="B13" s="18" t="s">
        <v>45</v>
      </c>
      <c r="C13" s="19">
        <v>3</v>
      </c>
      <c r="D13" s="19" t="s">
        <v>82</v>
      </c>
      <c r="E13" s="16" t="str">
        <f t="shared" si="0"/>
        <v>TCU</v>
      </c>
      <c r="F13" s="44">
        <v>1.957175925925926E-4</v>
      </c>
      <c r="G13" s="16">
        <f t="shared" si="1"/>
        <v>1</v>
      </c>
      <c r="H13" s="17">
        <f t="shared" si="2"/>
        <v>20</v>
      </c>
      <c r="L13" s="2">
        <f t="shared" si="5"/>
        <v>6</v>
      </c>
      <c r="M13" s="15">
        <f t="shared" si="3"/>
        <v>2.3148148148148146E-4</v>
      </c>
      <c r="N13" s="2">
        <f t="shared" si="4"/>
        <v>6</v>
      </c>
    </row>
    <row r="14" spans="2:14">
      <c r="B14" s="18" t="s">
        <v>45</v>
      </c>
      <c r="C14" s="19">
        <v>4</v>
      </c>
      <c r="D14" s="19" t="s">
        <v>112</v>
      </c>
      <c r="E14" s="16" t="str">
        <f t="shared" si="0"/>
        <v>RS</v>
      </c>
      <c r="F14" s="44">
        <v>2.7511574074074076E-4</v>
      </c>
      <c r="G14" s="16">
        <f t="shared" si="1"/>
        <v>14</v>
      </c>
      <c r="H14" s="17">
        <f t="shared" si="2"/>
        <v>0</v>
      </c>
      <c r="L14" s="2">
        <f t="shared" si="5"/>
        <v>7</v>
      </c>
      <c r="M14" s="15">
        <f t="shared" si="3"/>
        <v>2.3622685185185186E-4</v>
      </c>
      <c r="N14" s="2">
        <f t="shared" si="4"/>
        <v>7</v>
      </c>
    </row>
    <row r="15" spans="2:14">
      <c r="B15" s="18" t="s">
        <v>45</v>
      </c>
      <c r="C15" s="19">
        <v>5</v>
      </c>
      <c r="D15" s="19" t="s">
        <v>83</v>
      </c>
      <c r="E15" s="16" t="str">
        <f t="shared" si="0"/>
        <v>RS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>
        <f t="shared" si="3"/>
        <v>2.3703703703703701E-4</v>
      </c>
      <c r="N15" s="2">
        <f t="shared" si="4"/>
        <v>8</v>
      </c>
    </row>
    <row r="16" spans="2:14">
      <c r="B16" s="18" t="s">
        <v>51</v>
      </c>
      <c r="C16" s="19">
        <v>1</v>
      </c>
      <c r="D16" s="19" t="s">
        <v>113</v>
      </c>
      <c r="E16" s="16" t="str">
        <f t="shared" si="0"/>
        <v>SC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2.3726851851851852E-4</v>
      </c>
      <c r="N16" s="2">
        <f t="shared" si="4"/>
        <v>9</v>
      </c>
    </row>
    <row r="17" spans="2:14">
      <c r="B17" s="18" t="s">
        <v>51</v>
      </c>
      <c r="C17" s="19">
        <v>2</v>
      </c>
      <c r="D17" s="19" t="s">
        <v>116</v>
      </c>
      <c r="E17" s="16" t="str">
        <f t="shared" si="0"/>
        <v>AL</v>
      </c>
      <c r="F17" s="44">
        <v>2.3703703703703701E-4</v>
      </c>
      <c r="G17" s="16">
        <f t="shared" si="1"/>
        <v>8</v>
      </c>
      <c r="H17" s="17">
        <f t="shared" si="2"/>
        <v>1</v>
      </c>
      <c r="L17" s="2">
        <f t="shared" si="5"/>
        <v>10</v>
      </c>
      <c r="M17" s="15">
        <f t="shared" si="3"/>
        <v>2.4224537037037034E-4</v>
      </c>
      <c r="N17" s="2">
        <f t="shared" si="4"/>
        <v>10</v>
      </c>
    </row>
    <row r="18" spans="2:14">
      <c r="B18" s="18" t="s">
        <v>51</v>
      </c>
      <c r="C18" s="19">
        <v>3</v>
      </c>
      <c r="D18" s="19" t="s">
        <v>118</v>
      </c>
      <c r="E18" s="16" t="str">
        <f t="shared" si="0"/>
        <v>AM</v>
      </c>
      <c r="F18" s="44"/>
      <c r="G18" s="16" t="str">
        <f t="shared" si="1"/>
        <v>-</v>
      </c>
      <c r="H18" s="17">
        <f t="shared" si="2"/>
        <v>0</v>
      </c>
      <c r="L18" s="2">
        <f t="shared" si="5"/>
        <v>11</v>
      </c>
      <c r="M18" s="15">
        <f t="shared" si="3"/>
        <v>2.4236111111111114E-4</v>
      </c>
      <c r="N18" s="2">
        <f t="shared" si="4"/>
        <v>11</v>
      </c>
    </row>
    <row r="19" spans="2:14">
      <c r="B19" s="18" t="s">
        <v>51</v>
      </c>
      <c r="C19" s="19">
        <v>4</v>
      </c>
      <c r="D19" s="19" t="s">
        <v>119</v>
      </c>
      <c r="E19" s="16" t="str">
        <f t="shared" si="0"/>
        <v>RJ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>
        <f t="shared" si="3"/>
        <v>2.4722222222222219E-4</v>
      </c>
      <c r="N19" s="2">
        <f t="shared" si="4"/>
        <v>12</v>
      </c>
    </row>
    <row r="20" spans="2:14">
      <c r="B20" s="18" t="s">
        <v>51</v>
      </c>
      <c r="C20" s="19">
        <v>5</v>
      </c>
      <c r="D20" s="19" t="s">
        <v>120</v>
      </c>
      <c r="E20" s="16" t="str">
        <f t="shared" si="0"/>
        <v>RN</v>
      </c>
      <c r="F20" s="44">
        <v>2.1886574074074072E-4</v>
      </c>
      <c r="G20" s="16">
        <f t="shared" si="1"/>
        <v>4</v>
      </c>
      <c r="H20" s="17">
        <f t="shared" si="2"/>
        <v>5</v>
      </c>
      <c r="L20" s="2">
        <f t="shared" si="5"/>
        <v>13</v>
      </c>
      <c r="M20" s="15">
        <f t="shared" si="3"/>
        <v>2.6620370370370372E-4</v>
      </c>
      <c r="N20" s="2">
        <f t="shared" si="4"/>
        <v>13</v>
      </c>
    </row>
    <row r="21" spans="2:14">
      <c r="B21" s="18" t="s">
        <v>57</v>
      </c>
      <c r="C21" s="19">
        <v>1</v>
      </c>
      <c r="D21" s="19" t="s">
        <v>127</v>
      </c>
      <c r="E21" s="16" t="str">
        <f t="shared" si="0"/>
        <v>PI</v>
      </c>
      <c r="F21" s="44"/>
      <c r="G21" s="16" t="str">
        <f t="shared" si="1"/>
        <v>-</v>
      </c>
      <c r="H21" s="17">
        <f t="shared" si="2"/>
        <v>0</v>
      </c>
      <c r="L21" s="2">
        <f t="shared" si="5"/>
        <v>14</v>
      </c>
      <c r="M21" s="15">
        <f t="shared" si="3"/>
        <v>2.7511574074074076E-4</v>
      </c>
      <c r="N21" s="2">
        <f t="shared" si="4"/>
        <v>14</v>
      </c>
    </row>
    <row r="22" spans="2:14">
      <c r="B22" s="18" t="s">
        <v>57</v>
      </c>
      <c r="C22" s="19">
        <v>2</v>
      </c>
      <c r="D22" s="19" t="s">
        <v>131</v>
      </c>
      <c r="E22" s="16" t="str">
        <f t="shared" si="0"/>
        <v>PI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3</v>
      </c>
      <c r="D23" s="19" t="s">
        <v>128</v>
      </c>
      <c r="E23" s="16" t="str">
        <f t="shared" si="0"/>
        <v>MT</v>
      </c>
      <c r="F23" s="44"/>
      <c r="G23" s="16" t="str">
        <f t="shared" si="1"/>
        <v>-</v>
      </c>
      <c r="H23" s="17">
        <f t="shared" si="2"/>
        <v>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4</v>
      </c>
      <c r="D24" s="19" t="s">
        <v>132</v>
      </c>
      <c r="E24" s="16" t="str">
        <f t="shared" si="0"/>
        <v>BA</v>
      </c>
      <c r="F24" s="44">
        <v>2.0115740740740738E-4</v>
      </c>
      <c r="G24" s="16">
        <f t="shared" si="1"/>
        <v>2</v>
      </c>
      <c r="H24" s="17">
        <f t="shared" si="2"/>
        <v>15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>
      <c r="B25" s="18" t="s">
        <v>57</v>
      </c>
      <c r="C25" s="19">
        <v>5</v>
      </c>
      <c r="D25" s="19" t="s">
        <v>136</v>
      </c>
      <c r="E25" s="16" t="str">
        <f t="shared" si="0"/>
        <v>BA</v>
      </c>
      <c r="F25" s="44">
        <v>2.3622685185185186E-4</v>
      </c>
      <c r="G25" s="16">
        <f t="shared" si="1"/>
        <v>7</v>
      </c>
      <c r="H25" s="17">
        <f t="shared" si="2"/>
        <v>2</v>
      </c>
      <c r="L25" s="2">
        <f t="shared" si="5"/>
        <v>18</v>
      </c>
      <c r="M25" s="15" t="str">
        <f t="shared" si="3"/>
        <v xml:space="preserve"> - </v>
      </c>
      <c r="N25" s="2">
        <f t="shared" si="4"/>
        <v>18</v>
      </c>
    </row>
    <row r="26" spans="2:14">
      <c r="B26" s="18" t="s">
        <v>63</v>
      </c>
      <c r="C26" s="19">
        <v>1</v>
      </c>
      <c r="D26" s="19" t="s">
        <v>133</v>
      </c>
      <c r="E26" s="16" t="str">
        <f t="shared" si="0"/>
        <v>AM</v>
      </c>
      <c r="F26" s="44"/>
      <c r="G26" s="16" t="str">
        <f t="shared" si="1"/>
        <v>-</v>
      </c>
      <c r="H26" s="17">
        <f t="shared" si="2"/>
        <v>0</v>
      </c>
      <c r="L26" s="2">
        <f t="shared" si="5"/>
        <v>19</v>
      </c>
      <c r="M26" s="15" t="str">
        <f t="shared" si="3"/>
        <v xml:space="preserve"> - </v>
      </c>
      <c r="N26" s="2">
        <f t="shared" si="4"/>
        <v>19</v>
      </c>
    </row>
    <row r="27" spans="2:14">
      <c r="B27" s="18" t="s">
        <v>63</v>
      </c>
      <c r="C27" s="19">
        <v>2</v>
      </c>
      <c r="D27" s="19" t="s">
        <v>137</v>
      </c>
      <c r="E27" s="16" t="str">
        <f t="shared" si="0"/>
        <v>DF</v>
      </c>
      <c r="F27" s="44">
        <v>2.2789351851851852E-4</v>
      </c>
      <c r="G27" s="16">
        <f t="shared" si="1"/>
        <v>5</v>
      </c>
      <c r="H27" s="17">
        <f t="shared" si="2"/>
        <v>4</v>
      </c>
      <c r="L27" s="2">
        <f t="shared" si="5"/>
        <v>20</v>
      </c>
      <c r="M27" s="15" t="str">
        <f t="shared" si="3"/>
        <v xml:space="preserve"> - </v>
      </c>
      <c r="N27" s="2">
        <f t="shared" si="4"/>
        <v>20</v>
      </c>
    </row>
    <row r="28" spans="2:14">
      <c r="B28" s="18" t="s">
        <v>63</v>
      </c>
      <c r="C28" s="19">
        <v>3</v>
      </c>
      <c r="D28" s="19" t="s">
        <v>138</v>
      </c>
      <c r="E28" s="16" t="str">
        <f t="shared" si="0"/>
        <v>MT</v>
      </c>
      <c r="F28" s="44">
        <v>2.4224537037037034E-4</v>
      </c>
      <c r="G28" s="16">
        <f t="shared" si="1"/>
        <v>10</v>
      </c>
      <c r="H28" s="17">
        <f t="shared" si="2"/>
        <v>0</v>
      </c>
      <c r="L28" s="2">
        <f t="shared" si="5"/>
        <v>21</v>
      </c>
      <c r="M28" s="15" t="str">
        <f t="shared" si="3"/>
        <v xml:space="preserve"> - </v>
      </c>
      <c r="N28" s="2">
        <f t="shared" si="4"/>
        <v>21</v>
      </c>
    </row>
    <row r="29" spans="2:14">
      <c r="B29" s="18" t="s">
        <v>63</v>
      </c>
      <c r="C29" s="19">
        <v>4</v>
      </c>
      <c r="D29" s="19" t="s">
        <v>102</v>
      </c>
      <c r="E29" s="16" t="str">
        <f t="shared" si="0"/>
        <v>RN</v>
      </c>
      <c r="F29" s="44">
        <v>2.4722222222222219E-4</v>
      </c>
      <c r="G29" s="16">
        <f t="shared" si="1"/>
        <v>12</v>
      </c>
      <c r="H29" s="17">
        <f t="shared" si="2"/>
        <v>0</v>
      </c>
      <c r="L29" s="2">
        <f t="shared" si="5"/>
        <v>22</v>
      </c>
      <c r="M29" s="15" t="str">
        <f t="shared" ref="M29" si="6">IFERROR((SMALL(TEMPO,1+L28))," - ")</f>
        <v xml:space="preserve"> - </v>
      </c>
      <c r="N29" s="2">
        <f t="shared" si="4"/>
        <v>22</v>
      </c>
    </row>
    <row r="30" spans="2:14">
      <c r="B30" s="18" t="s">
        <v>63</v>
      </c>
      <c r="C30" s="19">
        <v>5</v>
      </c>
      <c r="D30" s="19" t="s">
        <v>139</v>
      </c>
      <c r="E30" s="16" t="str">
        <f t="shared" ref="E30" si="7">IFERROR((VLOOKUP(D30,DADOS,2,0)),"")</f>
        <v>TCU</v>
      </c>
      <c r="F30" s="44">
        <v>2.4236111111111114E-4</v>
      </c>
      <c r="G30" s="16">
        <f t="shared" si="1"/>
        <v>11</v>
      </c>
      <c r="H30" s="17">
        <f t="shared" ref="H30" si="8">IFERROR((VLOOKUP(G30,PONTOS,4,0)),0)</f>
        <v>0</v>
      </c>
      <c r="L30" s="2">
        <f t="shared" si="5"/>
        <v>23</v>
      </c>
      <c r="M30" s="15" t="str">
        <f t="shared" ref="M30" si="9">IFERROR((SMALL(TEMPO,1+L29))," - ")</f>
        <v xml:space="preserve"> - </v>
      </c>
      <c r="N30" s="2">
        <f t="shared" ref="N30" si="10">L30</f>
        <v>23</v>
      </c>
    </row>
    <row r="31" spans="2:14"/>
    <row r="32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30" xr:uid="{FFDA559E-2402-4B38-902D-ECEDAE637E7A}">
      <formula1>NOME</formula1>
    </dataValidation>
    <dataValidation type="list" allowBlank="1" showInputMessage="1" showErrorMessage="1" sqref="B8:B30" xr:uid="{3B51661E-B9E4-4759-89B0-EA936F4278F6}">
      <formula1>SERIE</formula1>
    </dataValidation>
    <dataValidation type="list" allowBlank="1" showInputMessage="1" showErrorMessage="1" sqref="E4:G4" xr:uid="{377AEF13-4599-41F9-A558-3580F451C36B}">
      <formula1>CATEGORIA</formula1>
    </dataValidation>
    <dataValidation type="list" allowBlank="1" showInputMessage="1" showErrorMessage="1" sqref="D4" xr:uid="{4BEC1E0C-72C4-4C95-81A7-F1A311A8A889}">
      <formula1>TIPOPROVA</formula1>
    </dataValidation>
    <dataValidation type="list" allowBlank="1" showInputMessage="1" showErrorMessage="1" sqref="C4" xr:uid="{515BD9B7-1812-46F4-BDA5-B0E669BDCA9D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73206-FC5F-4A98-82DF-6416D3E77A82}">
  <sheetPr codeName="Planilha13">
    <tabColor theme="4"/>
  </sheetPr>
  <dimension ref="A1:N27"/>
  <sheetViews>
    <sheetView showGridLines="0" showRowColHeaders="0" zoomScale="115" zoomScaleNormal="115" workbookViewId="0">
      <pane ySplit="7" topLeftCell="A14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179</v>
      </c>
      <c r="D4" s="21" t="s">
        <v>168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180</v>
      </c>
      <c r="E8" s="16" t="str">
        <f t="shared" ref="E8:E25" si="0">IFERROR((VLOOKUP(D8,DADOS,2,0)),"")</f>
        <v>PE</v>
      </c>
      <c r="F8" s="44">
        <v>2.5173611111111111E-4</v>
      </c>
      <c r="G8" s="16">
        <f t="shared" ref="G8:G25" si="1">IFERROR((VLOOKUP(F8,$M$8:$N$25,2)),"-")</f>
        <v>7</v>
      </c>
      <c r="H8" s="17">
        <f t="shared" ref="H8:H25" si="2">IFERROR((VLOOKUP(G8,PONTOS,4,0)),0)</f>
        <v>2</v>
      </c>
      <c r="L8" s="2">
        <v>1</v>
      </c>
      <c r="M8" s="15">
        <f>IFERROR((SMALL(TEMPO,1))," - ")</f>
        <v>1.7743055555555557E-4</v>
      </c>
      <c r="N8" s="2">
        <v>1</v>
      </c>
    </row>
    <row r="9" spans="2:14">
      <c r="B9" s="18" t="s">
        <v>40</v>
      </c>
      <c r="C9" s="19">
        <v>2</v>
      </c>
      <c r="D9" s="19" t="s">
        <v>143</v>
      </c>
      <c r="E9" s="16" t="str">
        <f t="shared" si="0"/>
        <v>AC</v>
      </c>
      <c r="F9" s="44"/>
      <c r="G9" s="16" t="str">
        <f t="shared" si="1"/>
        <v>-</v>
      </c>
      <c r="H9" s="17">
        <f t="shared" si="2"/>
        <v>0</v>
      </c>
      <c r="L9" s="2">
        <f>L8+1</f>
        <v>2</v>
      </c>
      <c r="M9" s="15">
        <f t="shared" ref="M9:M25" si="3">IFERROR((SMALL(TEMPO,1+L8))," - ")</f>
        <v>1.9351851851851854E-4</v>
      </c>
      <c r="N9" s="2">
        <f t="shared" ref="N9:N25" si="4">L9</f>
        <v>2</v>
      </c>
    </row>
    <row r="10" spans="2:14">
      <c r="B10" s="18" t="s">
        <v>40</v>
      </c>
      <c r="C10" s="19">
        <v>3</v>
      </c>
      <c r="D10" s="19" t="s">
        <v>146</v>
      </c>
      <c r="E10" s="16" t="str">
        <f t="shared" si="0"/>
        <v>MT</v>
      </c>
      <c r="F10" s="44">
        <v>3.8113425925925923E-4</v>
      </c>
      <c r="G10" s="16">
        <f t="shared" si="1"/>
        <v>11</v>
      </c>
      <c r="H10" s="17">
        <f t="shared" si="2"/>
        <v>0</v>
      </c>
      <c r="L10" s="2">
        <f t="shared" ref="L10:L25" si="5">L9+1</f>
        <v>3</v>
      </c>
      <c r="M10" s="15">
        <f t="shared" si="3"/>
        <v>2.0613425925925929E-4</v>
      </c>
      <c r="N10" s="2">
        <f t="shared" si="4"/>
        <v>3</v>
      </c>
    </row>
    <row r="11" spans="2:14">
      <c r="B11" s="18" t="s">
        <v>45</v>
      </c>
      <c r="C11" s="19">
        <v>1</v>
      </c>
      <c r="D11" s="19" t="s">
        <v>147</v>
      </c>
      <c r="E11" s="16" t="str">
        <f t="shared" si="0"/>
        <v>PI</v>
      </c>
      <c r="F11" s="44">
        <v>2.6331018518518516E-4</v>
      </c>
      <c r="G11" s="16">
        <f t="shared" si="1"/>
        <v>10</v>
      </c>
      <c r="H11" s="17">
        <f t="shared" si="2"/>
        <v>0</v>
      </c>
      <c r="L11" s="2">
        <f t="shared" si="5"/>
        <v>4</v>
      </c>
      <c r="M11" s="15">
        <f t="shared" si="3"/>
        <v>2.1643518518518518E-4</v>
      </c>
      <c r="N11" s="2">
        <f t="shared" si="4"/>
        <v>4</v>
      </c>
    </row>
    <row r="12" spans="2:14">
      <c r="B12" s="18" t="s">
        <v>45</v>
      </c>
      <c r="C12" s="19">
        <v>2</v>
      </c>
      <c r="D12" s="19" t="s">
        <v>148</v>
      </c>
      <c r="E12" s="16" t="str">
        <f t="shared" si="0"/>
        <v>MT</v>
      </c>
      <c r="F12" s="44">
        <v>2.5567129629629627E-4</v>
      </c>
      <c r="G12" s="16">
        <f t="shared" si="1"/>
        <v>9</v>
      </c>
      <c r="H12" s="17">
        <f t="shared" si="2"/>
        <v>0</v>
      </c>
      <c r="L12" s="2">
        <f t="shared" si="5"/>
        <v>5</v>
      </c>
      <c r="M12" s="15">
        <f t="shared" si="3"/>
        <v>2.2094907407407407E-4</v>
      </c>
      <c r="N12" s="2">
        <f t="shared" si="4"/>
        <v>5</v>
      </c>
    </row>
    <row r="13" spans="2:14">
      <c r="B13" s="18" t="s">
        <v>45</v>
      </c>
      <c r="C13" s="19">
        <v>3</v>
      </c>
      <c r="D13" s="19" t="s">
        <v>110</v>
      </c>
      <c r="E13" s="16" t="str">
        <f t="shared" si="0"/>
        <v>AM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2.434027777777778E-4</v>
      </c>
      <c r="N13" s="2">
        <f t="shared" si="4"/>
        <v>6</v>
      </c>
    </row>
    <row r="14" spans="2:14">
      <c r="B14" s="18" t="s">
        <v>45</v>
      </c>
      <c r="C14" s="19">
        <v>4</v>
      </c>
      <c r="D14" s="19" t="s">
        <v>150</v>
      </c>
      <c r="E14" s="16" t="str">
        <f t="shared" si="0"/>
        <v>AM</v>
      </c>
      <c r="F14" s="44">
        <v>1.9351851851851854E-4</v>
      </c>
      <c r="G14" s="16">
        <f t="shared" si="1"/>
        <v>2</v>
      </c>
      <c r="H14" s="17">
        <f t="shared" si="2"/>
        <v>15</v>
      </c>
      <c r="L14" s="2">
        <f t="shared" si="5"/>
        <v>7</v>
      </c>
      <c r="M14" s="15">
        <f t="shared" si="3"/>
        <v>2.5173611111111111E-4</v>
      </c>
      <c r="N14" s="2">
        <f t="shared" si="4"/>
        <v>7</v>
      </c>
    </row>
    <row r="15" spans="2:14">
      <c r="B15" s="18" t="s">
        <v>45</v>
      </c>
      <c r="C15" s="19">
        <v>5</v>
      </c>
      <c r="D15" s="19" t="s">
        <v>151</v>
      </c>
      <c r="E15" s="16" t="str">
        <f t="shared" si="0"/>
        <v>MSP</v>
      </c>
      <c r="F15" s="44">
        <v>2.434027777777778E-4</v>
      </c>
      <c r="G15" s="16">
        <f t="shared" si="1"/>
        <v>6</v>
      </c>
      <c r="H15" s="17">
        <f t="shared" si="2"/>
        <v>3</v>
      </c>
      <c r="L15" s="2">
        <f t="shared" si="5"/>
        <v>8</v>
      </c>
      <c r="M15" s="15">
        <f t="shared" si="3"/>
        <v>2.5509259259259262E-4</v>
      </c>
      <c r="N15" s="2">
        <f t="shared" si="4"/>
        <v>8</v>
      </c>
    </row>
    <row r="16" spans="2:14">
      <c r="B16" s="18" t="s">
        <v>51</v>
      </c>
      <c r="C16" s="19">
        <v>1</v>
      </c>
      <c r="D16" s="19" t="s">
        <v>181</v>
      </c>
      <c r="E16" s="16" t="str">
        <f t="shared" si="0"/>
        <v>PI</v>
      </c>
      <c r="F16" s="44">
        <v>2.2094907407407407E-4</v>
      </c>
      <c r="G16" s="16">
        <f t="shared" si="1"/>
        <v>5</v>
      </c>
      <c r="H16" s="17">
        <f t="shared" si="2"/>
        <v>4</v>
      </c>
      <c r="L16" s="2">
        <f t="shared" si="5"/>
        <v>9</v>
      </c>
      <c r="M16" s="15">
        <f t="shared" si="3"/>
        <v>2.5567129629629627E-4</v>
      </c>
      <c r="N16" s="2">
        <f t="shared" si="4"/>
        <v>9</v>
      </c>
    </row>
    <row r="17" spans="2:14">
      <c r="B17" s="18" t="s">
        <v>51</v>
      </c>
      <c r="C17" s="19">
        <v>2</v>
      </c>
      <c r="D17" s="19" t="s">
        <v>120</v>
      </c>
      <c r="E17" s="16" t="str">
        <f t="shared" si="0"/>
        <v>RN</v>
      </c>
      <c r="F17" s="44">
        <v>2.1643518518518518E-4</v>
      </c>
      <c r="G17" s="16">
        <f t="shared" si="1"/>
        <v>4</v>
      </c>
      <c r="H17" s="17">
        <f t="shared" si="2"/>
        <v>5</v>
      </c>
      <c r="L17" s="2">
        <f t="shared" si="5"/>
        <v>10</v>
      </c>
      <c r="M17" s="15">
        <f t="shared" si="3"/>
        <v>2.6331018518518516E-4</v>
      </c>
      <c r="N17" s="2">
        <f t="shared" si="4"/>
        <v>10</v>
      </c>
    </row>
    <row r="18" spans="2:14">
      <c r="B18" s="18" t="s">
        <v>51</v>
      </c>
      <c r="C18" s="19">
        <v>3</v>
      </c>
      <c r="D18" s="19" t="s">
        <v>157</v>
      </c>
      <c r="E18" s="16" t="str">
        <f t="shared" si="0"/>
        <v>RN</v>
      </c>
      <c r="F18" s="44"/>
      <c r="G18" s="16" t="str">
        <f t="shared" si="1"/>
        <v>-</v>
      </c>
      <c r="H18" s="17">
        <f t="shared" si="2"/>
        <v>0</v>
      </c>
      <c r="L18" s="2">
        <f t="shared" si="5"/>
        <v>11</v>
      </c>
      <c r="M18" s="15">
        <f t="shared" si="3"/>
        <v>3.8113425925925923E-4</v>
      </c>
      <c r="N18" s="2">
        <f t="shared" si="4"/>
        <v>11</v>
      </c>
    </row>
    <row r="19" spans="2:14">
      <c r="B19" s="18" t="s">
        <v>51</v>
      </c>
      <c r="C19" s="19">
        <v>4</v>
      </c>
      <c r="D19" s="19" t="s">
        <v>128</v>
      </c>
      <c r="E19" s="16" t="str">
        <f t="shared" si="0"/>
        <v>MT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51</v>
      </c>
      <c r="C20" s="19">
        <v>5</v>
      </c>
      <c r="D20" s="19" t="s">
        <v>102</v>
      </c>
      <c r="E20" s="16" t="str">
        <f t="shared" si="0"/>
        <v>RN</v>
      </c>
      <c r="F20" s="44">
        <v>2.5509259259259262E-4</v>
      </c>
      <c r="G20" s="16">
        <f t="shared" si="1"/>
        <v>8</v>
      </c>
      <c r="H20" s="17">
        <f t="shared" si="2"/>
        <v>1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57</v>
      </c>
      <c r="C21" s="19">
        <v>1</v>
      </c>
      <c r="D21" s="19" t="s">
        <v>163</v>
      </c>
      <c r="E21" s="16" t="str">
        <f t="shared" si="0"/>
        <v>PI</v>
      </c>
      <c r="F21" s="44">
        <v>2.0613425925925929E-4</v>
      </c>
      <c r="G21" s="16">
        <f t="shared" si="1"/>
        <v>3</v>
      </c>
      <c r="H21" s="17">
        <f t="shared" si="2"/>
        <v>10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2</v>
      </c>
      <c r="D22" s="19" t="s">
        <v>164</v>
      </c>
      <c r="E22" s="16" t="str">
        <f t="shared" si="0"/>
        <v>PE</v>
      </c>
      <c r="F22" s="44">
        <v>1.7743055555555557E-4</v>
      </c>
      <c r="G22" s="16">
        <f t="shared" si="1"/>
        <v>1</v>
      </c>
      <c r="H22" s="17">
        <f t="shared" si="2"/>
        <v>20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3</v>
      </c>
      <c r="D23" s="19" t="s">
        <v>165</v>
      </c>
      <c r="E23" s="16" t="str">
        <f t="shared" si="0"/>
        <v>AM</v>
      </c>
      <c r="F23" s="44"/>
      <c r="G23" s="16" t="str">
        <f t="shared" si="1"/>
        <v>-</v>
      </c>
      <c r="H23" s="17">
        <f t="shared" si="2"/>
        <v>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4</v>
      </c>
      <c r="D24" s="19" t="s">
        <v>182</v>
      </c>
      <c r="E24" s="16" t="str">
        <f t="shared" si="0"/>
        <v>PE</v>
      </c>
      <c r="F24" s="44"/>
      <c r="G24" s="16" t="str">
        <f t="shared" si="1"/>
        <v>-</v>
      </c>
      <c r="H24" s="17">
        <f t="shared" si="2"/>
        <v>0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>
      <c r="B25" s="18" t="s">
        <v>57</v>
      </c>
      <c r="C25" s="19">
        <v>5</v>
      </c>
      <c r="D25" s="19" t="s">
        <v>139</v>
      </c>
      <c r="E25" s="16" t="str">
        <f t="shared" si="0"/>
        <v>TCU</v>
      </c>
      <c r="F25" s="44"/>
      <c r="G25" s="16" t="str">
        <f t="shared" si="1"/>
        <v>-</v>
      </c>
      <c r="H25" s="17">
        <f t="shared" si="2"/>
        <v>0</v>
      </c>
      <c r="L25" s="2">
        <f t="shared" si="5"/>
        <v>18</v>
      </c>
      <c r="M25" s="15" t="str">
        <f t="shared" si="3"/>
        <v xml:space="preserve"> - </v>
      </c>
      <c r="N25" s="2">
        <f t="shared" si="4"/>
        <v>18</v>
      </c>
    </row>
    <row r="26" spans="2:14"/>
    <row r="27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C3E1FC78-70BE-482D-B770-94599E8EB651}">
      <formula1>PROVA</formula1>
    </dataValidation>
    <dataValidation type="list" allowBlank="1" showInputMessage="1" showErrorMessage="1" sqref="D4" xr:uid="{3E46AD6D-2A6D-4B9A-9617-5ED59E3401FC}">
      <formula1>TIPOPROVA</formula1>
    </dataValidation>
    <dataValidation type="list" allowBlank="1" showInputMessage="1" showErrorMessage="1" sqref="E4:G4" xr:uid="{B83ED207-88D0-4819-941C-202582BA05F4}">
      <formula1>CATEGORIA</formula1>
    </dataValidation>
    <dataValidation type="list" allowBlank="1" showInputMessage="1" showErrorMessage="1" sqref="B8:B25" xr:uid="{3F2DF3EF-A604-4F16-BA64-0D8165A70C85}">
      <formula1>SERIE</formula1>
    </dataValidation>
    <dataValidation type="list" allowBlank="1" showInputMessage="1" showErrorMessage="1" sqref="D8:D25" xr:uid="{744B0BA7-6DAA-4D6C-9081-DFADBF32461B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8BB3-CA6B-4681-996D-CD92FE8B9363}">
  <sheetPr codeName="Planilha14">
    <tabColor theme="4"/>
  </sheetPr>
  <dimension ref="A1:N26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183</v>
      </c>
      <c r="D4" s="21" t="s">
        <v>184</v>
      </c>
      <c r="E4" s="59" t="s">
        <v>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43</v>
      </c>
      <c r="E8" s="16" t="str">
        <f t="shared" ref="E8:E24" si="0">IFERROR((VLOOKUP(D8,DADOS,2,0)),"")</f>
        <v>TCU</v>
      </c>
      <c r="F8" s="44"/>
      <c r="G8" s="16" t="str">
        <f t="shared" ref="G8:G24" si="1">IFERROR((VLOOKUP(F8,$M$8:$N$24,2)),"-")</f>
        <v>-</v>
      </c>
      <c r="H8" s="17">
        <f t="shared" ref="H8:H24" si="2">IFERROR((VLOOKUP(G8,PONTOS,4,0)),0)</f>
        <v>0</v>
      </c>
      <c r="L8" s="2">
        <v>1</v>
      </c>
      <c r="M8" s="15">
        <f>IFERROR((SMALL(TEMPO,1))," - ")</f>
        <v>2.1956018518518516E-4</v>
      </c>
      <c r="N8" s="2">
        <v>1</v>
      </c>
    </row>
    <row r="9" spans="2:14">
      <c r="B9" s="18" t="s">
        <v>40</v>
      </c>
      <c r="C9" s="19">
        <v>2</v>
      </c>
      <c r="D9" s="19" t="s">
        <v>44</v>
      </c>
      <c r="E9" s="16" t="str">
        <f t="shared" si="0"/>
        <v>MA</v>
      </c>
      <c r="F9" s="44">
        <v>4.2025462962962963E-4</v>
      </c>
      <c r="G9" s="16">
        <f t="shared" si="1"/>
        <v>7</v>
      </c>
      <c r="H9" s="17">
        <f t="shared" si="2"/>
        <v>2</v>
      </c>
      <c r="L9" s="2">
        <f>L8+1</f>
        <v>2</v>
      </c>
      <c r="M9" s="15">
        <f t="shared" ref="M9:M24" si="3">IFERROR((SMALL(TEMPO,1+L8))," - ")</f>
        <v>3.0069444444444441E-4</v>
      </c>
      <c r="N9" s="2">
        <f t="shared" ref="N9:N24" si="4">L9</f>
        <v>2</v>
      </c>
    </row>
    <row r="10" spans="2:14">
      <c r="B10" s="18" t="s">
        <v>45</v>
      </c>
      <c r="C10" s="19">
        <v>1</v>
      </c>
      <c r="D10" s="19" t="s">
        <v>46</v>
      </c>
      <c r="E10" s="16" t="str">
        <f t="shared" si="0"/>
        <v>PI</v>
      </c>
      <c r="F10" s="44"/>
      <c r="G10" s="16" t="str">
        <f t="shared" si="1"/>
        <v>-</v>
      </c>
      <c r="H10" s="17">
        <f t="shared" si="2"/>
        <v>0</v>
      </c>
      <c r="L10" s="2">
        <f t="shared" ref="L10:L24" si="5">L9+1</f>
        <v>3</v>
      </c>
      <c r="M10" s="15">
        <f t="shared" si="3"/>
        <v>3.2407407407407406E-4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47</v>
      </c>
      <c r="E11" s="16" t="str">
        <f t="shared" si="0"/>
        <v>PB</v>
      </c>
      <c r="F11" s="44">
        <v>3.2407407407407406E-4</v>
      </c>
      <c r="G11" s="16">
        <f t="shared" si="1"/>
        <v>3</v>
      </c>
      <c r="H11" s="17">
        <f t="shared" si="2"/>
        <v>10</v>
      </c>
      <c r="L11" s="2">
        <f t="shared" si="5"/>
        <v>4</v>
      </c>
      <c r="M11" s="15">
        <f t="shared" si="3"/>
        <v>3.3287037037037036E-4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48</v>
      </c>
      <c r="E12" s="16" t="str">
        <f t="shared" si="0"/>
        <v>RS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3.5532407407407404E-4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49</v>
      </c>
      <c r="E13" s="16" t="str">
        <f t="shared" si="0"/>
        <v>RS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3.7141203703703707E-4</v>
      </c>
      <c r="N13" s="2">
        <f t="shared" si="4"/>
        <v>6</v>
      </c>
    </row>
    <row r="14" spans="2:14">
      <c r="B14" s="18" t="s">
        <v>45</v>
      </c>
      <c r="C14" s="19">
        <v>5</v>
      </c>
      <c r="D14" s="19" t="s">
        <v>50</v>
      </c>
      <c r="E14" s="16" t="str">
        <f t="shared" si="0"/>
        <v>PR</v>
      </c>
      <c r="F14" s="44">
        <v>3.5532407407407404E-4</v>
      </c>
      <c r="G14" s="16">
        <f t="shared" si="1"/>
        <v>5</v>
      </c>
      <c r="H14" s="17">
        <f t="shared" si="2"/>
        <v>4</v>
      </c>
      <c r="L14" s="2">
        <f t="shared" si="5"/>
        <v>7</v>
      </c>
      <c r="M14" s="15">
        <f t="shared" si="3"/>
        <v>4.2025462962962963E-4</v>
      </c>
      <c r="N14" s="2">
        <f t="shared" si="4"/>
        <v>7</v>
      </c>
    </row>
    <row r="15" spans="2:14">
      <c r="B15" s="18" t="s">
        <v>51</v>
      </c>
      <c r="C15" s="19">
        <v>1</v>
      </c>
      <c r="D15" s="19" t="s">
        <v>52</v>
      </c>
      <c r="E15" s="16" t="str">
        <f t="shared" si="0"/>
        <v>MSP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 t="str">
        <f t="shared" si="3"/>
        <v xml:space="preserve"> - 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56</v>
      </c>
      <c r="E16" s="16" t="str">
        <f t="shared" si="0"/>
        <v>DF</v>
      </c>
      <c r="F16" s="44">
        <v>3.3287037037037036E-4</v>
      </c>
      <c r="G16" s="16">
        <f t="shared" si="1"/>
        <v>4</v>
      </c>
      <c r="H16" s="17">
        <f t="shared" si="2"/>
        <v>5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54</v>
      </c>
      <c r="E17" s="16" t="str">
        <f t="shared" si="0"/>
        <v>SC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 t="str">
        <f t="shared" si="3"/>
        <v xml:space="preserve"> - 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59</v>
      </c>
      <c r="E18" s="16" t="str">
        <f t="shared" si="0"/>
        <v>MA</v>
      </c>
      <c r="F18" s="44">
        <v>3.0069444444444441E-4</v>
      </c>
      <c r="G18" s="16">
        <f t="shared" si="1"/>
        <v>2</v>
      </c>
      <c r="H18" s="17">
        <f t="shared" si="2"/>
        <v>15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5</v>
      </c>
      <c r="D19" s="19" t="s">
        <v>60</v>
      </c>
      <c r="E19" s="16" t="str">
        <f t="shared" si="0"/>
        <v>PI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57</v>
      </c>
      <c r="C20" s="19">
        <v>1</v>
      </c>
      <c r="D20" s="19" t="s">
        <v>62</v>
      </c>
      <c r="E20" s="16" t="str">
        <f t="shared" si="0"/>
        <v>DF</v>
      </c>
      <c r="F20" s="44"/>
      <c r="G20" s="16" t="str">
        <f t="shared" si="1"/>
        <v>-</v>
      </c>
      <c r="H20" s="17">
        <f t="shared" si="2"/>
        <v>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57</v>
      </c>
      <c r="C21" s="19">
        <v>2</v>
      </c>
      <c r="D21" s="19" t="s">
        <v>66</v>
      </c>
      <c r="E21" s="16" t="str">
        <f t="shared" si="0"/>
        <v>AM</v>
      </c>
      <c r="F21" s="44"/>
      <c r="G21" s="16" t="str">
        <f t="shared" si="1"/>
        <v>-</v>
      </c>
      <c r="H21" s="17">
        <f t="shared" si="2"/>
        <v>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3</v>
      </c>
      <c r="D22" s="19" t="s">
        <v>67</v>
      </c>
      <c r="E22" s="16" t="str">
        <f t="shared" si="0"/>
        <v>RS</v>
      </c>
      <c r="F22" s="44">
        <v>3.7141203703703707E-4</v>
      </c>
      <c r="G22" s="16">
        <f t="shared" si="1"/>
        <v>6</v>
      </c>
      <c r="H22" s="17">
        <f t="shared" si="2"/>
        <v>3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4</v>
      </c>
      <c r="D23" s="19" t="s">
        <v>68</v>
      </c>
      <c r="E23" s="16" t="str">
        <f t="shared" si="0"/>
        <v>RJ</v>
      </c>
      <c r="F23" s="44">
        <v>2.1956018518518516E-4</v>
      </c>
      <c r="G23" s="16">
        <f t="shared" si="1"/>
        <v>1</v>
      </c>
      <c r="H23" s="17">
        <f t="shared" si="2"/>
        <v>20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5</v>
      </c>
      <c r="D24" s="19" t="s">
        <v>64</v>
      </c>
      <c r="E24" s="16" t="str">
        <f t="shared" si="0"/>
        <v>MT</v>
      </c>
      <c r="F24" s="44"/>
      <c r="G24" s="16" t="str">
        <f t="shared" si="1"/>
        <v>-</v>
      </c>
      <c r="H24" s="17">
        <f t="shared" si="2"/>
        <v>0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 ht="14.45" customHeight="1"/>
    <row r="26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24" xr:uid="{B5FB99F6-8266-4C41-A34E-EB71EAE77D20}">
      <formula1>NOME</formula1>
    </dataValidation>
    <dataValidation type="list" allowBlank="1" showInputMessage="1" showErrorMessage="1" sqref="B8:B24" xr:uid="{29265775-E0FC-4362-A4B8-E90832150322}">
      <formula1>SERIE</formula1>
    </dataValidation>
    <dataValidation type="list" allowBlank="1" showInputMessage="1" showErrorMessage="1" sqref="E4:G4" xr:uid="{0ED168AE-E94E-4C1A-9704-BCE9EE373652}">
      <formula1>CATEGORIA</formula1>
    </dataValidation>
    <dataValidation type="list" allowBlank="1" showInputMessage="1" showErrorMessage="1" sqref="D4" xr:uid="{AB2A551D-3E8C-4A14-BF6E-5CC30B0E691C}">
      <formula1>TIPOPROVA</formula1>
    </dataValidation>
    <dataValidation type="list" allowBlank="1" showInputMessage="1" showErrorMessage="1" sqref="C4" xr:uid="{FCAB7F22-DE19-4413-9939-263A3925C34F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405C3-64A6-40CE-B4AE-3CFE9D9B7FEE}">
  <sheetPr codeName="Planilha15">
    <tabColor theme="4"/>
  </sheetPr>
  <dimension ref="A1:N31"/>
  <sheetViews>
    <sheetView showGridLines="0" showRowColHeaders="0" zoomScale="115" zoomScaleNormal="115" workbookViewId="0">
      <pane ySplit="7" topLeftCell="A20" activePane="bottomLeft" state="frozen"/>
      <selection pane="bottomLeft" activeCell="G28" sqref="G28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185</v>
      </c>
      <c r="D4" s="21" t="s">
        <v>184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43</v>
      </c>
      <c r="E8" s="16" t="str">
        <f t="shared" ref="E8:E29" si="0">IFERROR((VLOOKUP(D8,DADOS,2,0)),"")</f>
        <v>TCU</v>
      </c>
      <c r="F8" s="44"/>
      <c r="G8" s="16" t="str">
        <f t="shared" ref="G8:G29" si="1">IFERROR((VLOOKUP(F8,$M$8:$N$29,2)),"-")</f>
        <v>-</v>
      </c>
      <c r="H8" s="17">
        <f t="shared" ref="H8:H29" si="2">IFERROR((VLOOKUP(G8,PONTOS,4,0)),0)</f>
        <v>0</v>
      </c>
      <c r="L8" s="2">
        <v>1</v>
      </c>
      <c r="M8" s="15">
        <f>IFERROR((SMALL(TEMPO,1))," - ")</f>
        <v>2.0729166666666663E-4</v>
      </c>
      <c r="N8" s="2">
        <v>1</v>
      </c>
    </row>
    <row r="9" spans="2:14">
      <c r="B9" s="18" t="s">
        <v>40</v>
      </c>
      <c r="C9" s="19">
        <v>2</v>
      </c>
      <c r="D9" s="19" t="s">
        <v>75</v>
      </c>
      <c r="E9" s="16" t="str">
        <f t="shared" si="0"/>
        <v>SE</v>
      </c>
      <c r="F9" s="44">
        <v>2.8252314814814812E-4</v>
      </c>
      <c r="G9" s="16">
        <f t="shared" si="1"/>
        <v>8</v>
      </c>
      <c r="H9" s="17">
        <f t="shared" si="2"/>
        <v>1</v>
      </c>
      <c r="L9" s="2">
        <f>L8+1</f>
        <v>2</v>
      </c>
      <c r="M9" s="15">
        <f t="shared" ref="M9:M28" si="3">IFERROR((SMALL(TEMPO,1+L8))," - ")</f>
        <v>2.1273148148148147E-4</v>
      </c>
      <c r="N9" s="2">
        <f t="shared" ref="N9:N29" si="4">L9</f>
        <v>2</v>
      </c>
    </row>
    <row r="10" spans="2:14">
      <c r="B10" s="18" t="s">
        <v>45</v>
      </c>
      <c r="C10" s="19">
        <v>1</v>
      </c>
      <c r="D10" s="19" t="s">
        <v>77</v>
      </c>
      <c r="E10" s="16" t="str">
        <f t="shared" si="0"/>
        <v>RN</v>
      </c>
      <c r="F10" s="44"/>
      <c r="G10" s="16" t="str">
        <f t="shared" si="1"/>
        <v>-</v>
      </c>
      <c r="H10" s="17">
        <f t="shared" si="2"/>
        <v>0</v>
      </c>
      <c r="L10" s="2">
        <f t="shared" ref="L10:L29" si="5">L9+1</f>
        <v>3</v>
      </c>
      <c r="M10" s="15">
        <f t="shared" si="3"/>
        <v>2.199074074074074E-4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78</v>
      </c>
      <c r="E11" s="16" t="str">
        <f t="shared" si="0"/>
        <v>RJ</v>
      </c>
      <c r="F11" s="44">
        <v>2.5335648148148152E-4</v>
      </c>
      <c r="G11" s="16">
        <f t="shared" si="1"/>
        <v>5</v>
      </c>
      <c r="H11" s="17">
        <f t="shared" si="2"/>
        <v>4</v>
      </c>
      <c r="L11" s="2">
        <f t="shared" si="5"/>
        <v>4</v>
      </c>
      <c r="M11" s="15">
        <f t="shared" si="3"/>
        <v>2.4027777777777781E-4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79</v>
      </c>
      <c r="E12" s="16" t="str">
        <f t="shared" si="0"/>
        <v>RS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2.5335648148148152E-4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81</v>
      </c>
      <c r="E13" s="16" t="str">
        <f t="shared" si="0"/>
        <v>MT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2.6944444444444444E-4</v>
      </c>
      <c r="N13" s="2">
        <f t="shared" si="4"/>
        <v>6</v>
      </c>
    </row>
    <row r="14" spans="2:14">
      <c r="B14" s="18" t="s">
        <v>45</v>
      </c>
      <c r="C14" s="19">
        <v>5</v>
      </c>
      <c r="D14" s="19" t="s">
        <v>82</v>
      </c>
      <c r="E14" s="16" t="str">
        <f t="shared" si="0"/>
        <v>TCU</v>
      </c>
      <c r="F14" s="44">
        <v>2.1273148148148147E-4</v>
      </c>
      <c r="G14" s="16">
        <f t="shared" si="1"/>
        <v>2</v>
      </c>
      <c r="H14" s="17">
        <f t="shared" si="2"/>
        <v>15</v>
      </c>
      <c r="L14" s="2">
        <f t="shared" si="5"/>
        <v>7</v>
      </c>
      <c r="M14" s="15">
        <f t="shared" si="3"/>
        <v>2.8171296296296294E-4</v>
      </c>
      <c r="N14" s="2">
        <f t="shared" si="4"/>
        <v>7</v>
      </c>
    </row>
    <row r="15" spans="2:14">
      <c r="B15" s="18" t="s">
        <v>51</v>
      </c>
      <c r="C15" s="19">
        <v>1</v>
      </c>
      <c r="D15" s="19" t="s">
        <v>54</v>
      </c>
      <c r="E15" s="16" t="str">
        <f t="shared" si="0"/>
        <v>SC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>
        <f t="shared" si="3"/>
        <v>2.8252314814814812E-4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85</v>
      </c>
      <c r="E16" s="16" t="str">
        <f t="shared" si="0"/>
        <v>AM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3.4791666666666668E-4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88</v>
      </c>
      <c r="E17" s="16" t="str">
        <f t="shared" si="0"/>
        <v>RJ</v>
      </c>
      <c r="F17" s="44">
        <v>2.6944444444444444E-4</v>
      </c>
      <c r="G17" s="16">
        <f t="shared" si="1"/>
        <v>6</v>
      </c>
      <c r="H17" s="17">
        <f t="shared" si="2"/>
        <v>3</v>
      </c>
      <c r="L17" s="2">
        <f t="shared" si="5"/>
        <v>10</v>
      </c>
      <c r="M17" s="15">
        <f t="shared" si="3"/>
        <v>3.768518518518519E-4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89</v>
      </c>
      <c r="E18" s="16" t="str">
        <f t="shared" si="0"/>
        <v>GO</v>
      </c>
      <c r="F18" s="44">
        <v>2.4027777777777781E-4</v>
      </c>
      <c r="G18" s="16">
        <f t="shared" si="1"/>
        <v>4</v>
      </c>
      <c r="H18" s="17">
        <f t="shared" si="2"/>
        <v>5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5</v>
      </c>
      <c r="D19" s="19" t="s">
        <v>90</v>
      </c>
      <c r="E19" s="16" t="str">
        <f t="shared" si="0"/>
        <v>AL</v>
      </c>
      <c r="F19" s="44">
        <v>3.768518518518519E-4</v>
      </c>
      <c r="G19" s="16">
        <f t="shared" si="1"/>
        <v>10</v>
      </c>
      <c r="H19" s="17">
        <f t="shared" si="2"/>
        <v>0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57</v>
      </c>
      <c r="C20" s="19">
        <v>1</v>
      </c>
      <c r="D20" s="19" t="s">
        <v>175</v>
      </c>
      <c r="E20" s="16" t="str">
        <f t="shared" si="0"/>
        <v>AM</v>
      </c>
      <c r="F20" s="44"/>
      <c r="G20" s="16" t="str">
        <f t="shared" si="1"/>
        <v>-</v>
      </c>
      <c r="H20" s="17">
        <f t="shared" si="2"/>
        <v>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57</v>
      </c>
      <c r="C21" s="19">
        <v>2</v>
      </c>
      <c r="D21" s="19" t="s">
        <v>94</v>
      </c>
      <c r="E21" s="16" t="str">
        <f t="shared" si="0"/>
        <v>MT</v>
      </c>
      <c r="F21" s="44">
        <v>2.199074074074074E-4</v>
      </c>
      <c r="G21" s="16">
        <f t="shared" si="1"/>
        <v>3</v>
      </c>
      <c r="H21" s="17">
        <f t="shared" si="2"/>
        <v>10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3</v>
      </c>
      <c r="D22" s="19" t="s">
        <v>98</v>
      </c>
      <c r="E22" s="16" t="str">
        <f t="shared" si="0"/>
        <v>GO</v>
      </c>
      <c r="F22" s="44">
        <v>3.4791666666666668E-4</v>
      </c>
      <c r="G22" s="16">
        <f t="shared" si="1"/>
        <v>9</v>
      </c>
      <c r="H22" s="17">
        <f t="shared" si="2"/>
        <v>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4</v>
      </c>
      <c r="D23" s="19" t="s">
        <v>186</v>
      </c>
      <c r="E23" s="16" t="str">
        <f t="shared" si="0"/>
        <v>RS</v>
      </c>
      <c r="F23" s="44"/>
      <c r="G23" s="16" t="str">
        <f t="shared" si="1"/>
        <v>-</v>
      </c>
      <c r="H23" s="17">
        <f t="shared" si="2"/>
        <v>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5</v>
      </c>
      <c r="D24" s="19" t="s">
        <v>187</v>
      </c>
      <c r="E24" s="16" t="str">
        <f t="shared" si="0"/>
        <v>AM</v>
      </c>
      <c r="F24" s="44"/>
      <c r="G24" s="16" t="str">
        <f t="shared" si="1"/>
        <v>-</v>
      </c>
      <c r="H24" s="17">
        <f t="shared" si="2"/>
        <v>0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>
      <c r="B25" s="18" t="s">
        <v>63</v>
      </c>
      <c r="C25" s="19">
        <v>1</v>
      </c>
      <c r="D25" s="19" t="s">
        <v>188</v>
      </c>
      <c r="E25" s="16" t="str">
        <f t="shared" si="0"/>
        <v>PE</v>
      </c>
      <c r="F25" s="44"/>
      <c r="G25" s="16" t="str">
        <f t="shared" si="1"/>
        <v>-</v>
      </c>
      <c r="H25" s="17">
        <f t="shared" si="2"/>
        <v>0</v>
      </c>
      <c r="L25" s="2">
        <f t="shared" si="5"/>
        <v>18</v>
      </c>
      <c r="M25" s="15" t="str">
        <f t="shared" si="3"/>
        <v xml:space="preserve"> - </v>
      </c>
      <c r="N25" s="2">
        <f t="shared" si="4"/>
        <v>18</v>
      </c>
    </row>
    <row r="26" spans="2:14">
      <c r="B26" s="18" t="s">
        <v>63</v>
      </c>
      <c r="C26" s="19">
        <v>2</v>
      </c>
      <c r="D26" s="19" t="s">
        <v>169</v>
      </c>
      <c r="E26" s="16" t="str">
        <f t="shared" si="0"/>
        <v>RS</v>
      </c>
      <c r="F26" s="44"/>
      <c r="G26" s="16" t="str">
        <f t="shared" si="1"/>
        <v>-</v>
      </c>
      <c r="H26" s="17">
        <f t="shared" si="2"/>
        <v>0</v>
      </c>
      <c r="L26" s="2">
        <f t="shared" si="5"/>
        <v>19</v>
      </c>
      <c r="M26" s="15" t="str">
        <f t="shared" si="3"/>
        <v xml:space="preserve"> - </v>
      </c>
      <c r="N26" s="2">
        <f t="shared" si="4"/>
        <v>19</v>
      </c>
    </row>
    <row r="27" spans="2:14">
      <c r="B27" s="18" t="s">
        <v>63</v>
      </c>
      <c r="C27" s="19">
        <v>3</v>
      </c>
      <c r="D27" s="19" t="s">
        <v>189</v>
      </c>
      <c r="E27" s="16" t="str">
        <f t="shared" si="0"/>
        <v>RN</v>
      </c>
      <c r="F27" s="44">
        <v>2.8171296296296294E-4</v>
      </c>
      <c r="G27" s="16">
        <f t="shared" si="1"/>
        <v>7</v>
      </c>
      <c r="H27" s="17">
        <f t="shared" si="2"/>
        <v>2</v>
      </c>
      <c r="L27" s="2">
        <f t="shared" si="5"/>
        <v>20</v>
      </c>
      <c r="M27" s="15" t="str">
        <f t="shared" si="3"/>
        <v xml:space="preserve"> - </v>
      </c>
      <c r="N27" s="2">
        <f t="shared" si="4"/>
        <v>20</v>
      </c>
    </row>
    <row r="28" spans="2:14">
      <c r="B28" s="18" t="s">
        <v>63</v>
      </c>
      <c r="C28" s="19">
        <v>4</v>
      </c>
      <c r="D28" s="19" t="s">
        <v>68</v>
      </c>
      <c r="E28" s="16" t="str">
        <f t="shared" si="0"/>
        <v>RJ</v>
      </c>
      <c r="F28" s="44">
        <v>2.0729166666666663E-4</v>
      </c>
      <c r="G28" s="16">
        <f t="shared" si="1"/>
        <v>1</v>
      </c>
      <c r="H28" s="17">
        <f t="shared" si="2"/>
        <v>20</v>
      </c>
      <c r="L28" s="2">
        <f t="shared" si="5"/>
        <v>21</v>
      </c>
      <c r="M28" s="15" t="str">
        <f t="shared" si="3"/>
        <v xml:space="preserve"> - </v>
      </c>
      <c r="N28" s="2">
        <f t="shared" si="4"/>
        <v>21</v>
      </c>
    </row>
    <row r="29" spans="2:14">
      <c r="B29" s="18" t="s">
        <v>63</v>
      </c>
      <c r="C29" s="19">
        <v>5</v>
      </c>
      <c r="D29" s="19" t="s">
        <v>140</v>
      </c>
      <c r="E29" s="16" t="str">
        <f t="shared" si="0"/>
        <v>PI</v>
      </c>
      <c r="F29" s="44"/>
      <c r="G29" s="16" t="str">
        <f t="shared" si="1"/>
        <v>-</v>
      </c>
      <c r="H29" s="17">
        <f t="shared" si="2"/>
        <v>0</v>
      </c>
      <c r="L29" s="2">
        <f t="shared" si="5"/>
        <v>22</v>
      </c>
      <c r="M29" s="15" t="str">
        <f t="shared" ref="M29" si="6">IFERROR((SMALL(TEMPO,1+L28))," - ")</f>
        <v xml:space="preserve"> - </v>
      </c>
      <c r="N29" s="2">
        <f t="shared" si="4"/>
        <v>22</v>
      </c>
    </row>
    <row r="30" spans="2:14"/>
    <row r="31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E804AACC-DF06-4701-BDBE-5670B5EE00F3}">
      <formula1>PROVA</formula1>
    </dataValidation>
    <dataValidation type="list" allowBlank="1" showInputMessage="1" showErrorMessage="1" sqref="D4" xr:uid="{2E201CE7-8835-46A6-9083-820F3B930EE5}">
      <formula1>TIPOPROVA</formula1>
    </dataValidation>
    <dataValidation type="list" allowBlank="1" showInputMessage="1" showErrorMessage="1" sqref="E4:G4" xr:uid="{DE356530-DBD8-4BA2-809B-F365A05EE129}">
      <formula1>CATEGORIA</formula1>
    </dataValidation>
    <dataValidation type="list" allowBlank="1" showInputMessage="1" showErrorMessage="1" sqref="B8:B29" xr:uid="{C08CD25F-3916-4589-8AE2-1560DEA501FA}">
      <formula1>SERIE</formula1>
    </dataValidation>
    <dataValidation type="list" allowBlank="1" showInputMessage="1" showErrorMessage="1" sqref="D8:D29" xr:uid="{4BE7737E-77EE-420E-A8A1-2E54BBB4CE3F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D9B0-6450-4A79-8F90-BA070A802D94}">
  <sheetPr codeName="Planilha16">
    <tabColor theme="4"/>
  </sheetPr>
  <dimension ref="A1:N26"/>
  <sheetViews>
    <sheetView showGridLines="0" showRowColHeaders="0" zoomScale="115" zoomScaleNormal="115" workbookViewId="0">
      <pane ySplit="7" topLeftCell="A14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190</v>
      </c>
      <c r="D4" s="21" t="s">
        <v>184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3</v>
      </c>
      <c r="D8" s="19" t="s">
        <v>105</v>
      </c>
      <c r="E8" s="16" t="str">
        <f t="shared" ref="E8:E24" si="0">IFERROR((VLOOKUP(D8,DADOS,2,0)),"")</f>
        <v>MT</v>
      </c>
      <c r="F8" s="44">
        <v>2.3622685185185186E-4</v>
      </c>
      <c r="G8" s="16">
        <f t="shared" ref="G8:G24" si="1">IFERROR((VLOOKUP(F8,$M$8:$N$24,2)),"-")</f>
        <v>8</v>
      </c>
      <c r="H8" s="17">
        <f t="shared" ref="H8:H24" si="2">IFERROR((VLOOKUP(G8,PONTOS,4,0)),0)</f>
        <v>1</v>
      </c>
      <c r="L8" s="2">
        <v>1</v>
      </c>
      <c r="M8" s="15">
        <f>IFERROR((SMALL(TEMPO,1))," - ")</f>
        <v>1.8587962962962962E-4</v>
      </c>
      <c r="N8" s="2">
        <v>1</v>
      </c>
    </row>
    <row r="9" spans="2:14">
      <c r="B9" s="18" t="s">
        <v>40</v>
      </c>
      <c r="C9" s="19">
        <v>4</v>
      </c>
      <c r="D9" s="19" t="s">
        <v>106</v>
      </c>
      <c r="E9" s="16" t="str">
        <f t="shared" si="0"/>
        <v>RJ</v>
      </c>
      <c r="F9" s="44">
        <v>2.5034722222222223E-4</v>
      </c>
      <c r="G9" s="16">
        <f t="shared" si="1"/>
        <v>9</v>
      </c>
      <c r="H9" s="17">
        <f t="shared" si="2"/>
        <v>0</v>
      </c>
      <c r="L9" s="2">
        <f>L8+1</f>
        <v>2</v>
      </c>
      <c r="M9" s="15">
        <f t="shared" ref="M9:M24" si="3">IFERROR((SMALL(TEMPO,1+L8))," - ")</f>
        <v>1.9884259259259258E-4</v>
      </c>
      <c r="N9" s="2">
        <f t="shared" ref="N9:N24" si="4">L9</f>
        <v>2</v>
      </c>
    </row>
    <row r="10" spans="2:14">
      <c r="B10" s="18" t="s">
        <v>45</v>
      </c>
      <c r="C10" s="19">
        <v>1</v>
      </c>
      <c r="D10" s="19" t="s">
        <v>109</v>
      </c>
      <c r="E10" s="16" t="str">
        <f t="shared" si="0"/>
        <v>DF</v>
      </c>
      <c r="F10" s="44">
        <v>1.9884259259259258E-4</v>
      </c>
      <c r="G10" s="16">
        <f t="shared" si="1"/>
        <v>2</v>
      </c>
      <c r="H10" s="17">
        <f t="shared" si="2"/>
        <v>15</v>
      </c>
      <c r="L10" s="2">
        <f t="shared" ref="L10:L24" si="5">L9+1</f>
        <v>3</v>
      </c>
      <c r="M10" s="15">
        <f t="shared" si="3"/>
        <v>2.0613425925925929E-4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82</v>
      </c>
      <c r="E11" s="16" t="str">
        <f t="shared" si="0"/>
        <v>TCU</v>
      </c>
      <c r="F11" s="44">
        <v>2.1597222222222222E-4</v>
      </c>
      <c r="G11" s="16">
        <f t="shared" si="1"/>
        <v>5</v>
      </c>
      <c r="H11" s="17">
        <f t="shared" si="2"/>
        <v>4</v>
      </c>
      <c r="L11" s="2">
        <f t="shared" si="5"/>
        <v>4</v>
      </c>
      <c r="M11" s="15">
        <f t="shared" si="3"/>
        <v>2.0833333333333335E-4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112</v>
      </c>
      <c r="E12" s="16" t="str">
        <f t="shared" si="0"/>
        <v>RS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2.1597222222222222E-4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113</v>
      </c>
      <c r="E13" s="16" t="str">
        <f t="shared" si="0"/>
        <v>SC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2.2013888888888889E-4</v>
      </c>
      <c r="N13" s="2">
        <f t="shared" si="4"/>
        <v>6</v>
      </c>
    </row>
    <row r="14" spans="2:14">
      <c r="B14" s="18" t="s">
        <v>45</v>
      </c>
      <c r="C14" s="19">
        <v>5</v>
      </c>
      <c r="D14" s="19" t="s">
        <v>114</v>
      </c>
      <c r="E14" s="16" t="str">
        <f t="shared" si="0"/>
        <v>PB</v>
      </c>
      <c r="F14" s="44">
        <v>2.0613425925925929E-4</v>
      </c>
      <c r="G14" s="16">
        <f t="shared" si="1"/>
        <v>3</v>
      </c>
      <c r="H14" s="17">
        <f t="shared" si="2"/>
        <v>10</v>
      </c>
      <c r="L14" s="2">
        <f t="shared" si="5"/>
        <v>7</v>
      </c>
      <c r="M14" s="15">
        <f t="shared" si="3"/>
        <v>2.2233796296296295E-4</v>
      </c>
      <c r="N14" s="2">
        <f t="shared" si="4"/>
        <v>7</v>
      </c>
    </row>
    <row r="15" spans="2:14">
      <c r="B15" s="18" t="s">
        <v>51</v>
      </c>
      <c r="C15" s="19">
        <v>1</v>
      </c>
      <c r="D15" s="19" t="s">
        <v>120</v>
      </c>
      <c r="E15" s="16" t="str">
        <f t="shared" si="0"/>
        <v>RN</v>
      </c>
      <c r="F15" s="44">
        <v>2.2233796296296295E-4</v>
      </c>
      <c r="G15" s="16">
        <f t="shared" si="1"/>
        <v>7</v>
      </c>
      <c r="H15" s="17">
        <f t="shared" si="2"/>
        <v>2</v>
      </c>
      <c r="L15" s="2">
        <f t="shared" si="5"/>
        <v>8</v>
      </c>
      <c r="M15" s="15">
        <f t="shared" si="3"/>
        <v>2.3622685185185186E-4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126</v>
      </c>
      <c r="E16" s="16" t="str">
        <f t="shared" si="0"/>
        <v>RJ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2.5034722222222223E-4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88</v>
      </c>
      <c r="E17" s="16" t="str">
        <f t="shared" si="0"/>
        <v>RJ</v>
      </c>
      <c r="F17" s="44">
        <v>2.6689814814814811E-4</v>
      </c>
      <c r="G17" s="16">
        <f t="shared" si="1"/>
        <v>10</v>
      </c>
      <c r="H17" s="17">
        <f t="shared" si="2"/>
        <v>0</v>
      </c>
      <c r="L17" s="2">
        <f t="shared" si="5"/>
        <v>10</v>
      </c>
      <c r="M17" s="15">
        <f t="shared" si="3"/>
        <v>2.6689814814814811E-4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131</v>
      </c>
      <c r="E18" s="16" t="str">
        <f t="shared" si="0"/>
        <v>PI</v>
      </c>
      <c r="F18" s="44"/>
      <c r="G18" s="16" t="str">
        <f t="shared" si="1"/>
        <v>-</v>
      </c>
      <c r="H18" s="17">
        <f t="shared" si="2"/>
        <v>0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5</v>
      </c>
      <c r="D19" s="19" t="s">
        <v>94</v>
      </c>
      <c r="E19" s="16" t="str">
        <f t="shared" si="0"/>
        <v>MT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57</v>
      </c>
      <c r="C20" s="19">
        <v>1</v>
      </c>
      <c r="D20" s="19" t="s">
        <v>132</v>
      </c>
      <c r="E20" s="16" t="str">
        <f t="shared" si="0"/>
        <v>BA</v>
      </c>
      <c r="F20" s="44">
        <v>1.8587962962962962E-4</v>
      </c>
      <c r="G20" s="16">
        <f t="shared" si="1"/>
        <v>1</v>
      </c>
      <c r="H20" s="17">
        <f t="shared" si="2"/>
        <v>20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57</v>
      </c>
      <c r="C21" s="19">
        <v>2</v>
      </c>
      <c r="D21" s="19" t="s">
        <v>136</v>
      </c>
      <c r="E21" s="16" t="str">
        <f t="shared" si="0"/>
        <v>BA</v>
      </c>
      <c r="F21" s="44">
        <v>2.2013888888888889E-4</v>
      </c>
      <c r="G21" s="16">
        <f t="shared" si="1"/>
        <v>6</v>
      </c>
      <c r="H21" s="17">
        <f t="shared" si="2"/>
        <v>3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3</v>
      </c>
      <c r="D22" s="19" t="s">
        <v>138</v>
      </c>
      <c r="E22" s="16" t="str">
        <f t="shared" si="0"/>
        <v>MT</v>
      </c>
      <c r="F22" s="44">
        <v>2.0833333333333335E-4</v>
      </c>
      <c r="G22" s="16">
        <f t="shared" si="1"/>
        <v>4</v>
      </c>
      <c r="H22" s="17">
        <f t="shared" si="2"/>
        <v>5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4</v>
      </c>
      <c r="D23" s="19" t="s">
        <v>189</v>
      </c>
      <c r="E23" s="16" t="str">
        <f t="shared" si="0"/>
        <v>RN</v>
      </c>
      <c r="F23" s="44"/>
      <c r="G23" s="16" t="str">
        <f t="shared" si="1"/>
        <v>-</v>
      </c>
      <c r="H23" s="17">
        <f t="shared" si="2"/>
        <v>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5</v>
      </c>
      <c r="D24" s="19" t="s">
        <v>140</v>
      </c>
      <c r="E24" s="16" t="str">
        <f t="shared" si="0"/>
        <v>PI</v>
      </c>
      <c r="F24" s="44"/>
      <c r="G24" s="16" t="str">
        <f t="shared" si="1"/>
        <v>-</v>
      </c>
      <c r="H24" s="17">
        <f t="shared" si="2"/>
        <v>0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/>
    <row r="26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24" xr:uid="{1B251590-10DF-4510-B430-7485F5C9F8C9}">
      <formula1>NOME</formula1>
    </dataValidation>
    <dataValidation type="list" allowBlank="1" showInputMessage="1" showErrorMessage="1" sqref="B8:B24" xr:uid="{1575DB4B-124C-45F3-9E77-62118D5DA96B}">
      <formula1>SERIE</formula1>
    </dataValidation>
    <dataValidation type="list" allowBlank="1" showInputMessage="1" showErrorMessage="1" sqref="E4:G4" xr:uid="{2EB9B262-1592-4BE6-9D1A-6A36357A9618}">
      <formula1>CATEGORIA</formula1>
    </dataValidation>
    <dataValidation type="list" allowBlank="1" showInputMessage="1" showErrorMessage="1" sqref="D4" xr:uid="{D7159BA1-458E-44C6-95F9-C643F937006D}">
      <formula1>TIPOPROVA</formula1>
    </dataValidation>
    <dataValidation type="list" allowBlank="1" showInputMessage="1" showErrorMessage="1" sqref="C4" xr:uid="{663B383C-A497-4277-86DF-27A0EB05A31F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B1E01-CD55-4828-A39D-5D72F00D0D05}">
  <sheetPr codeName="Planilha17">
    <tabColor theme="4"/>
  </sheetPr>
  <dimension ref="A1:N18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191</v>
      </c>
      <c r="D4" s="21" t="s">
        <v>184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146</v>
      </c>
      <c r="E8" s="16" t="str">
        <f t="shared" ref="E8:E16" si="0">IFERROR((VLOOKUP(D8,DADOS,2,0)),"")</f>
        <v>MT</v>
      </c>
      <c r="F8" s="44">
        <v>3.2048611111111112E-4</v>
      </c>
      <c r="G8" s="16">
        <f t="shared" ref="G8:G16" si="1">IFERROR((VLOOKUP(F8,$M$8:$N$16,2)),"-")</f>
        <v>8</v>
      </c>
      <c r="H8" s="17">
        <f t="shared" ref="H8:H16" si="2">IFERROR((VLOOKUP(G8,PONTOS,4,0)),0)</f>
        <v>1</v>
      </c>
      <c r="L8" s="2">
        <v>1</v>
      </c>
      <c r="M8" s="15">
        <f>IFERROR((SMALL(TEMPO,1))," - ")</f>
        <v>1.6296296296296295E-4</v>
      </c>
      <c r="N8" s="2">
        <v>1</v>
      </c>
    </row>
    <row r="9" spans="2:14">
      <c r="B9" s="18" t="s">
        <v>40</v>
      </c>
      <c r="C9" s="19">
        <v>2</v>
      </c>
      <c r="D9" s="19" t="s">
        <v>147</v>
      </c>
      <c r="E9" s="16" t="str">
        <f t="shared" si="0"/>
        <v>PI</v>
      </c>
      <c r="F9" s="44">
        <v>2.5023148148148149E-4</v>
      </c>
      <c r="G9" s="16">
        <f t="shared" si="1"/>
        <v>6</v>
      </c>
      <c r="H9" s="17">
        <f t="shared" si="2"/>
        <v>3</v>
      </c>
      <c r="L9" s="2">
        <f>L8+1</f>
        <v>2</v>
      </c>
      <c r="M9" s="15">
        <f t="shared" ref="M9:M16" si="3">IFERROR((SMALL(TEMPO,1+L8))," - ")</f>
        <v>1.8368055555555556E-4</v>
      </c>
      <c r="N9" s="2">
        <f t="shared" ref="N9:N16" si="4">L9</f>
        <v>2</v>
      </c>
    </row>
    <row r="10" spans="2:14">
      <c r="B10" s="18" t="s">
        <v>40</v>
      </c>
      <c r="C10" s="19">
        <v>3</v>
      </c>
      <c r="D10" s="19" t="s">
        <v>148</v>
      </c>
      <c r="E10" s="16" t="str">
        <f t="shared" si="0"/>
        <v>MT</v>
      </c>
      <c r="F10" s="44">
        <v>2.398148148148148E-4</v>
      </c>
      <c r="G10" s="16">
        <f t="shared" si="1"/>
        <v>5</v>
      </c>
      <c r="H10" s="17">
        <f t="shared" si="2"/>
        <v>4</v>
      </c>
      <c r="L10" s="2">
        <f t="shared" ref="L10:L16" si="5">L9+1</f>
        <v>3</v>
      </c>
      <c r="M10" s="15">
        <f t="shared" si="3"/>
        <v>1.991898148148148E-4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114</v>
      </c>
      <c r="E11" s="16" t="str">
        <f t="shared" si="0"/>
        <v>PB</v>
      </c>
      <c r="F11" s="44">
        <v>1.991898148148148E-4</v>
      </c>
      <c r="G11" s="16">
        <f t="shared" si="1"/>
        <v>3</v>
      </c>
      <c r="H11" s="17">
        <f t="shared" si="2"/>
        <v>10</v>
      </c>
      <c r="L11" s="2">
        <f t="shared" si="5"/>
        <v>4</v>
      </c>
      <c r="M11" s="15">
        <f t="shared" si="3"/>
        <v>2.0578703703703707E-4</v>
      </c>
      <c r="N11" s="2">
        <f t="shared" si="4"/>
        <v>4</v>
      </c>
    </row>
    <row r="12" spans="2:14">
      <c r="B12" s="18" t="s">
        <v>45</v>
      </c>
      <c r="C12" s="19">
        <v>1</v>
      </c>
      <c r="D12" s="19" t="s">
        <v>150</v>
      </c>
      <c r="E12" s="16" t="str">
        <f t="shared" si="0"/>
        <v>AM</v>
      </c>
      <c r="F12" s="44">
        <v>2.0578703703703707E-4</v>
      </c>
      <c r="G12" s="16">
        <f t="shared" si="1"/>
        <v>4</v>
      </c>
      <c r="H12" s="17">
        <f t="shared" si="2"/>
        <v>5</v>
      </c>
      <c r="L12" s="2">
        <f t="shared" si="5"/>
        <v>5</v>
      </c>
      <c r="M12" s="15">
        <f t="shared" si="3"/>
        <v>2.398148148148148E-4</v>
      </c>
      <c r="N12" s="2">
        <f t="shared" si="4"/>
        <v>5</v>
      </c>
    </row>
    <row r="13" spans="2:14">
      <c r="B13" s="18" t="s">
        <v>45</v>
      </c>
      <c r="C13" s="19">
        <v>2</v>
      </c>
      <c r="D13" s="19" t="s">
        <v>192</v>
      </c>
      <c r="E13" s="16" t="str">
        <f t="shared" si="0"/>
        <v>PI</v>
      </c>
      <c r="F13" s="44">
        <v>2.6134259259259258E-4</v>
      </c>
      <c r="G13" s="16">
        <f t="shared" si="1"/>
        <v>7</v>
      </c>
      <c r="H13" s="17">
        <f t="shared" si="2"/>
        <v>2</v>
      </c>
      <c r="L13" s="2">
        <f t="shared" si="5"/>
        <v>6</v>
      </c>
      <c r="M13" s="15">
        <f t="shared" si="3"/>
        <v>2.5023148148148149E-4</v>
      </c>
      <c r="N13" s="2">
        <f t="shared" si="4"/>
        <v>6</v>
      </c>
    </row>
    <row r="14" spans="2:14">
      <c r="B14" s="18" t="s">
        <v>45</v>
      </c>
      <c r="C14" s="19">
        <v>3</v>
      </c>
      <c r="D14" s="19" t="s">
        <v>156</v>
      </c>
      <c r="E14" s="16" t="str">
        <f t="shared" si="0"/>
        <v>RJ</v>
      </c>
      <c r="F14" s="44">
        <v>1.8368055555555556E-4</v>
      </c>
      <c r="G14" s="16">
        <f t="shared" si="1"/>
        <v>2</v>
      </c>
      <c r="H14" s="17">
        <f t="shared" si="2"/>
        <v>15</v>
      </c>
      <c r="L14" s="2">
        <f t="shared" si="5"/>
        <v>7</v>
      </c>
      <c r="M14" s="15">
        <f t="shared" si="3"/>
        <v>2.6134259259259258E-4</v>
      </c>
      <c r="N14" s="2">
        <f t="shared" si="4"/>
        <v>7</v>
      </c>
    </row>
    <row r="15" spans="2:14">
      <c r="B15" s="18" t="s">
        <v>45</v>
      </c>
      <c r="C15" s="19">
        <v>4</v>
      </c>
      <c r="D15" s="19" t="s">
        <v>164</v>
      </c>
      <c r="E15" s="16" t="str">
        <f t="shared" si="0"/>
        <v>PE</v>
      </c>
      <c r="F15" s="44">
        <v>1.6296296296296295E-4</v>
      </c>
      <c r="G15" s="16">
        <f t="shared" si="1"/>
        <v>1</v>
      </c>
      <c r="H15" s="17">
        <f t="shared" si="2"/>
        <v>20</v>
      </c>
      <c r="L15" s="2">
        <f t="shared" si="5"/>
        <v>8</v>
      </c>
      <c r="M15" s="15">
        <f t="shared" si="3"/>
        <v>3.2048611111111112E-4</v>
      </c>
      <c r="N15" s="2">
        <f t="shared" si="4"/>
        <v>8</v>
      </c>
    </row>
    <row r="16" spans="2:14">
      <c r="B16" s="18" t="s">
        <v>45</v>
      </c>
      <c r="C16" s="19">
        <v>5</v>
      </c>
      <c r="D16" s="19" t="s">
        <v>165</v>
      </c>
      <c r="E16" s="16" t="str">
        <f t="shared" si="0"/>
        <v>AM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/>
    <row r="18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5509AE7A-358F-46BD-8E5D-617812A700D4}">
      <formula1>PROVA</formula1>
    </dataValidation>
    <dataValidation type="list" allowBlank="1" showInputMessage="1" showErrorMessage="1" sqref="D4" xr:uid="{88E2A43D-1910-4227-9388-791DE05EC5AD}">
      <formula1>TIPOPROVA</formula1>
    </dataValidation>
    <dataValidation type="list" allowBlank="1" showInputMessage="1" showErrorMessage="1" sqref="E4:G4" xr:uid="{7B928204-05E0-42D9-9BE2-0F483254BCB1}">
      <formula1>CATEGORIA</formula1>
    </dataValidation>
    <dataValidation type="list" allowBlank="1" showInputMessage="1" showErrorMessage="1" sqref="B8:B16" xr:uid="{A9D2886D-9BFF-4FBE-8F17-041051C535B1}">
      <formula1>SERIE</formula1>
    </dataValidation>
    <dataValidation type="list" allowBlank="1" showInputMessage="1" showErrorMessage="1" sqref="D8:D16" xr:uid="{E908DC97-A09D-42D0-A04B-63E40205D7E0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1184F-64A9-4542-8CF9-D24388990231}">
  <sheetPr codeName="Planilha18">
    <tabColor theme="4"/>
  </sheetPr>
  <dimension ref="A1:N23"/>
  <sheetViews>
    <sheetView showGridLines="0" showRowColHeaders="0" zoomScale="115" zoomScaleNormal="115" workbookViewId="0">
      <pane ySplit="7" topLeftCell="A14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193</v>
      </c>
      <c r="D4" s="21" t="s">
        <v>194</v>
      </c>
      <c r="E4" s="59" t="s">
        <v>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46</v>
      </c>
      <c r="E8" s="16" t="str">
        <f t="shared" ref="E8:E21" si="0">IFERROR((VLOOKUP(D8,DADOS,2,0)),"")</f>
        <v>PI</v>
      </c>
      <c r="F8" s="44"/>
      <c r="G8" s="16" t="str">
        <f t="shared" ref="G8:G21" si="1">IFERROR((VLOOKUP(F8,$M$8:$N$21,2)),"-")</f>
        <v>-</v>
      </c>
      <c r="H8" s="17">
        <f t="shared" ref="H8:H21" si="2">IFERROR((VLOOKUP(G8,PONTOS,4,0)),0)</f>
        <v>0</v>
      </c>
      <c r="L8" s="2">
        <v>1</v>
      </c>
      <c r="M8" s="15">
        <f>IFERROR((SMALL(TEMPO,1))," - ")</f>
        <v>1.9097222222222223E-4</v>
      </c>
      <c r="N8" s="2">
        <v>1</v>
      </c>
    </row>
    <row r="9" spans="2:14">
      <c r="B9" s="18" t="s">
        <v>40</v>
      </c>
      <c r="C9" s="19">
        <v>2</v>
      </c>
      <c r="D9" s="19" t="s">
        <v>47</v>
      </c>
      <c r="E9" s="16" t="str">
        <f t="shared" si="0"/>
        <v>PB</v>
      </c>
      <c r="F9" s="44">
        <v>3.6168981481481485E-4</v>
      </c>
      <c r="G9" s="16">
        <f t="shared" si="1"/>
        <v>5</v>
      </c>
      <c r="H9" s="17">
        <f t="shared" si="2"/>
        <v>4</v>
      </c>
      <c r="L9" s="2">
        <f>L8+1</f>
        <v>2</v>
      </c>
      <c r="M9" s="15">
        <f t="shared" ref="M9:M21" si="3">IFERROR((SMALL(TEMPO,1+L8))," - ")</f>
        <v>2.0439814814814813E-4</v>
      </c>
      <c r="N9" s="2">
        <f t="shared" ref="N9:N21" si="4">L9</f>
        <v>2</v>
      </c>
    </row>
    <row r="10" spans="2:14">
      <c r="B10" s="18" t="s">
        <v>40</v>
      </c>
      <c r="C10" s="19">
        <v>3</v>
      </c>
      <c r="D10" s="19" t="s">
        <v>48</v>
      </c>
      <c r="E10" s="16" t="str">
        <f t="shared" si="0"/>
        <v>RS</v>
      </c>
      <c r="F10" s="44"/>
      <c r="G10" s="16" t="str">
        <f t="shared" si="1"/>
        <v>-</v>
      </c>
      <c r="H10" s="17">
        <f t="shared" si="2"/>
        <v>0</v>
      </c>
      <c r="L10" s="2">
        <f t="shared" ref="L10:L21" si="5">L9+1</f>
        <v>3</v>
      </c>
      <c r="M10" s="15">
        <f t="shared" si="3"/>
        <v>2.6145833333333332E-4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50</v>
      </c>
      <c r="E11" s="16" t="str">
        <f t="shared" si="0"/>
        <v>PR</v>
      </c>
      <c r="F11" s="44"/>
      <c r="G11" s="16" t="str">
        <f t="shared" si="1"/>
        <v>-</v>
      </c>
      <c r="H11" s="17">
        <f t="shared" si="2"/>
        <v>0</v>
      </c>
      <c r="L11" s="2">
        <f t="shared" si="5"/>
        <v>4</v>
      </c>
      <c r="M11" s="15">
        <f t="shared" si="3"/>
        <v>2.6516203703703706E-4</v>
      </c>
      <c r="N11" s="2">
        <f t="shared" si="4"/>
        <v>4</v>
      </c>
    </row>
    <row r="12" spans="2:14">
      <c r="B12" s="18" t="s">
        <v>45</v>
      </c>
      <c r="C12" s="19">
        <v>1</v>
      </c>
      <c r="D12" s="19" t="s">
        <v>53</v>
      </c>
      <c r="E12" s="16" t="str">
        <f t="shared" si="0"/>
        <v>AM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3.6168981481481485E-4</v>
      </c>
      <c r="N12" s="2">
        <f t="shared" si="4"/>
        <v>5</v>
      </c>
    </row>
    <row r="13" spans="2:14">
      <c r="B13" s="18" t="s">
        <v>45</v>
      </c>
      <c r="C13" s="19">
        <v>2</v>
      </c>
      <c r="D13" s="19" t="s">
        <v>54</v>
      </c>
      <c r="E13" s="16" t="str">
        <f t="shared" si="0"/>
        <v>SC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4.0185185185185186E-4</v>
      </c>
      <c r="N13" s="2">
        <f t="shared" si="4"/>
        <v>6</v>
      </c>
    </row>
    <row r="14" spans="2:14">
      <c r="B14" s="18" t="s">
        <v>45</v>
      </c>
      <c r="C14" s="19">
        <v>3</v>
      </c>
      <c r="D14" s="19" t="s">
        <v>59</v>
      </c>
      <c r="E14" s="16" t="str">
        <f t="shared" si="0"/>
        <v>MA</v>
      </c>
      <c r="F14" s="44">
        <v>2.6145833333333332E-4</v>
      </c>
      <c r="G14" s="16">
        <f t="shared" si="1"/>
        <v>3</v>
      </c>
      <c r="H14" s="17">
        <f t="shared" si="2"/>
        <v>10</v>
      </c>
      <c r="L14" s="2">
        <f t="shared" si="5"/>
        <v>7</v>
      </c>
      <c r="M14" s="15" t="str">
        <f t="shared" si="3"/>
        <v xml:space="preserve"> - </v>
      </c>
      <c r="N14" s="2">
        <f t="shared" si="4"/>
        <v>7</v>
      </c>
    </row>
    <row r="15" spans="2:14">
      <c r="B15" s="18" t="s">
        <v>45</v>
      </c>
      <c r="C15" s="19">
        <v>4</v>
      </c>
      <c r="D15" s="19" t="s">
        <v>60</v>
      </c>
      <c r="E15" s="16" t="str">
        <f t="shared" si="0"/>
        <v>PI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 t="str">
        <f t="shared" si="3"/>
        <v xml:space="preserve"> - </v>
      </c>
      <c r="N15" s="2">
        <f t="shared" si="4"/>
        <v>8</v>
      </c>
    </row>
    <row r="16" spans="2:14">
      <c r="B16" s="18" t="s">
        <v>45</v>
      </c>
      <c r="C16" s="19">
        <v>5</v>
      </c>
      <c r="D16" s="19" t="s">
        <v>61</v>
      </c>
      <c r="E16" s="16" t="str">
        <f t="shared" si="0"/>
        <v>AM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spans="2:14">
      <c r="B17" s="18" t="s">
        <v>51</v>
      </c>
      <c r="C17" s="19">
        <v>1</v>
      </c>
      <c r="D17" s="19" t="s">
        <v>62</v>
      </c>
      <c r="E17" s="16" t="str">
        <f t="shared" si="0"/>
        <v>DF</v>
      </c>
      <c r="F17" s="44">
        <v>2.0439814814814813E-4</v>
      </c>
      <c r="G17" s="16">
        <f t="shared" si="1"/>
        <v>2</v>
      </c>
      <c r="H17" s="17">
        <f t="shared" si="2"/>
        <v>15</v>
      </c>
      <c r="L17" s="2">
        <f t="shared" si="5"/>
        <v>10</v>
      </c>
      <c r="M17" s="15" t="str">
        <f t="shared" si="3"/>
        <v xml:space="preserve"> - </v>
      </c>
      <c r="N17" s="2">
        <f t="shared" si="4"/>
        <v>10</v>
      </c>
    </row>
    <row r="18" spans="2:14">
      <c r="B18" s="18" t="s">
        <v>51</v>
      </c>
      <c r="C18" s="19">
        <v>2</v>
      </c>
      <c r="D18" s="19" t="s">
        <v>65</v>
      </c>
      <c r="E18" s="16" t="str">
        <f t="shared" si="0"/>
        <v>PR</v>
      </c>
      <c r="F18" s="44">
        <v>2.6516203703703706E-4</v>
      </c>
      <c r="G18" s="16">
        <f t="shared" si="1"/>
        <v>4</v>
      </c>
      <c r="H18" s="17">
        <f t="shared" si="2"/>
        <v>5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3</v>
      </c>
      <c r="D19" s="19" t="s">
        <v>66</v>
      </c>
      <c r="E19" s="16" t="str">
        <f t="shared" si="0"/>
        <v>AM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51</v>
      </c>
      <c r="C20" s="19">
        <v>4</v>
      </c>
      <c r="D20" s="19" t="s">
        <v>67</v>
      </c>
      <c r="E20" s="16" t="str">
        <f t="shared" si="0"/>
        <v>RS</v>
      </c>
      <c r="F20" s="44">
        <v>4.0185185185185186E-4</v>
      </c>
      <c r="G20" s="16">
        <f t="shared" si="1"/>
        <v>6</v>
      </c>
      <c r="H20" s="17">
        <f t="shared" si="2"/>
        <v>3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51</v>
      </c>
      <c r="C21" s="19">
        <v>5</v>
      </c>
      <c r="D21" s="19" t="s">
        <v>68</v>
      </c>
      <c r="E21" s="16" t="str">
        <f t="shared" si="0"/>
        <v>RJ</v>
      </c>
      <c r="F21" s="44">
        <v>1.9097222222222223E-4</v>
      </c>
      <c r="G21" s="16">
        <f t="shared" si="1"/>
        <v>1</v>
      </c>
      <c r="H21" s="17">
        <f t="shared" si="2"/>
        <v>20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/>
    <row r="23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21" xr:uid="{6001C15C-F7B3-4BEE-BA96-6EF569BA3064}">
      <formula1>NOME</formula1>
    </dataValidation>
    <dataValidation type="list" allowBlank="1" showInputMessage="1" showErrorMessage="1" sqref="B8:B21" xr:uid="{7DE139A8-D5E1-4E82-89C6-A1E10D4E5DFD}">
      <formula1>SERIE</formula1>
    </dataValidation>
    <dataValidation type="list" allowBlank="1" showInputMessage="1" showErrorMessage="1" sqref="E4:G4" xr:uid="{87F6A8B2-5843-4B6E-80C4-51BBEA47E458}">
      <formula1>CATEGORIA</formula1>
    </dataValidation>
    <dataValidation type="list" allowBlank="1" showInputMessage="1" showErrorMessage="1" sqref="D4" xr:uid="{915603D3-148B-460B-ACE1-B8B8AD7E4598}">
      <formula1>TIPOPROVA</formula1>
    </dataValidation>
    <dataValidation type="list" allowBlank="1" showInputMessage="1" showErrorMessage="1" sqref="C4" xr:uid="{DD873D20-5C3B-4D34-ADF0-D84C1EF0930D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6B3EA-6899-46F9-898B-2D395017E859}">
  <sheetPr codeName="Planilha19">
    <tabColor theme="4"/>
  </sheetPr>
  <dimension ref="A1:N26"/>
  <sheetViews>
    <sheetView showGridLines="0" showRowColHeaders="0" zoomScale="115" zoomScaleNormal="115" workbookViewId="0">
      <pane ySplit="7" topLeftCell="A12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195</v>
      </c>
      <c r="D4" s="21" t="s">
        <v>194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3</v>
      </c>
      <c r="D8" s="19" t="s">
        <v>74</v>
      </c>
      <c r="E8" s="16" t="str">
        <f t="shared" ref="E8:E24" si="0">IFERROR((VLOOKUP(D8,DADOS,2,0)),"")</f>
        <v>PI</v>
      </c>
      <c r="F8" s="44">
        <v>2.711805555555556E-4</v>
      </c>
      <c r="G8" s="16">
        <f t="shared" ref="G8:G24" si="1">IFERROR((VLOOKUP(F8,$M$8:$N$24,2)),"-")</f>
        <v>9</v>
      </c>
      <c r="H8" s="17">
        <f t="shared" ref="H8:H24" si="2">IFERROR((VLOOKUP(G8,PONTOS,4,0)),0)</f>
        <v>0</v>
      </c>
      <c r="L8" s="2">
        <v>1</v>
      </c>
      <c r="M8" s="15">
        <f>IFERROR((SMALL(TEMPO,1))," - ")</f>
        <v>1.7291666666666668E-4</v>
      </c>
      <c r="N8" s="2">
        <v>1</v>
      </c>
    </row>
    <row r="9" spans="2:14">
      <c r="B9" s="18" t="s">
        <v>40</v>
      </c>
      <c r="C9" s="19">
        <v>4</v>
      </c>
      <c r="D9" s="19" t="s">
        <v>78</v>
      </c>
      <c r="E9" s="16" t="str">
        <f t="shared" si="0"/>
        <v>RJ</v>
      </c>
      <c r="F9" s="44">
        <v>2.2384259259259257E-4</v>
      </c>
      <c r="G9" s="16">
        <f t="shared" si="1"/>
        <v>6</v>
      </c>
      <c r="H9" s="17">
        <f t="shared" si="2"/>
        <v>3</v>
      </c>
      <c r="L9" s="2">
        <f>L8+1</f>
        <v>2</v>
      </c>
      <c r="M9" s="15">
        <f t="shared" ref="M9:M24" si="3">IFERROR((SMALL(TEMPO,1+L8))," - ")</f>
        <v>1.8587962962962962E-4</v>
      </c>
      <c r="N9" s="2">
        <f t="shared" ref="N9:N24" si="4">L9</f>
        <v>2</v>
      </c>
    </row>
    <row r="10" spans="2:14">
      <c r="B10" s="18" t="s">
        <v>45</v>
      </c>
      <c r="C10" s="19">
        <v>1</v>
      </c>
      <c r="D10" s="19" t="s">
        <v>75</v>
      </c>
      <c r="E10" s="16" t="str">
        <f t="shared" si="0"/>
        <v>SE</v>
      </c>
      <c r="F10" s="44">
        <v>2.6585648148148144E-4</v>
      </c>
      <c r="G10" s="16">
        <f t="shared" si="1"/>
        <v>8</v>
      </c>
      <c r="H10" s="17">
        <f t="shared" si="2"/>
        <v>1</v>
      </c>
      <c r="L10" s="2">
        <f t="shared" ref="L10:L24" si="5">L9+1</f>
        <v>3</v>
      </c>
      <c r="M10" s="15">
        <f t="shared" si="3"/>
        <v>1.9722222222222222E-4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47</v>
      </c>
      <c r="E11" s="16" t="str">
        <f t="shared" si="0"/>
        <v>PB</v>
      </c>
      <c r="F11" s="44"/>
      <c r="G11" s="16" t="str">
        <f t="shared" si="1"/>
        <v>-</v>
      </c>
      <c r="H11" s="17">
        <f t="shared" si="2"/>
        <v>0</v>
      </c>
      <c r="L11" s="2">
        <f t="shared" si="5"/>
        <v>4</v>
      </c>
      <c r="M11" s="15">
        <f t="shared" si="3"/>
        <v>1.9895833333333335E-4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82</v>
      </c>
      <c r="E12" s="16" t="str">
        <f t="shared" si="0"/>
        <v>TCU</v>
      </c>
      <c r="F12" s="44">
        <v>1.7291666666666668E-4</v>
      </c>
      <c r="G12" s="16">
        <f t="shared" si="1"/>
        <v>1</v>
      </c>
      <c r="H12" s="17">
        <f t="shared" si="2"/>
        <v>20</v>
      </c>
      <c r="L12" s="2">
        <f t="shared" si="5"/>
        <v>5</v>
      </c>
      <c r="M12" s="15">
        <f t="shared" si="3"/>
        <v>2.1087962962962963E-4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85</v>
      </c>
      <c r="E13" s="16" t="str">
        <f t="shared" si="0"/>
        <v>AM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2.2384259259259257E-4</v>
      </c>
      <c r="N13" s="2">
        <f t="shared" si="4"/>
        <v>6</v>
      </c>
    </row>
    <row r="14" spans="2:14">
      <c r="B14" s="18" t="s">
        <v>45</v>
      </c>
      <c r="C14" s="19">
        <v>5</v>
      </c>
      <c r="D14" s="19" t="s">
        <v>88</v>
      </c>
      <c r="E14" s="16" t="str">
        <f t="shared" si="0"/>
        <v>RJ</v>
      </c>
      <c r="F14" s="44">
        <v>2.5324074074074073E-4</v>
      </c>
      <c r="G14" s="16">
        <f t="shared" si="1"/>
        <v>7</v>
      </c>
      <c r="H14" s="17">
        <f t="shared" si="2"/>
        <v>2</v>
      </c>
      <c r="L14" s="2">
        <f t="shared" si="5"/>
        <v>7</v>
      </c>
      <c r="M14" s="15">
        <f t="shared" si="3"/>
        <v>2.5324074074074073E-4</v>
      </c>
      <c r="N14" s="2">
        <f t="shared" si="4"/>
        <v>7</v>
      </c>
    </row>
    <row r="15" spans="2:14">
      <c r="B15" s="18" t="s">
        <v>51</v>
      </c>
      <c r="C15" s="19">
        <v>1</v>
      </c>
      <c r="D15" s="19" t="s">
        <v>89</v>
      </c>
      <c r="E15" s="16" t="str">
        <f t="shared" si="0"/>
        <v>GO</v>
      </c>
      <c r="F15" s="44">
        <v>2.1087962962962963E-4</v>
      </c>
      <c r="G15" s="16">
        <f t="shared" si="1"/>
        <v>5</v>
      </c>
      <c r="H15" s="17">
        <f t="shared" si="2"/>
        <v>4</v>
      </c>
      <c r="L15" s="2">
        <f t="shared" si="5"/>
        <v>8</v>
      </c>
      <c r="M15" s="15">
        <f t="shared" si="3"/>
        <v>2.6585648148148144E-4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93</v>
      </c>
      <c r="E16" s="16" t="str">
        <f t="shared" si="0"/>
        <v>MT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2.711805555555556E-4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175</v>
      </c>
      <c r="E17" s="16" t="str">
        <f t="shared" si="0"/>
        <v>AM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 t="str">
        <f t="shared" si="3"/>
        <v xml:space="preserve"> - 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94</v>
      </c>
      <c r="E18" s="16" t="str">
        <f t="shared" si="0"/>
        <v>MT</v>
      </c>
      <c r="F18" s="44">
        <v>1.9722222222222222E-4</v>
      </c>
      <c r="G18" s="16">
        <f t="shared" si="1"/>
        <v>3</v>
      </c>
      <c r="H18" s="17">
        <f t="shared" si="2"/>
        <v>10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5</v>
      </c>
      <c r="D19" s="19" t="s">
        <v>62</v>
      </c>
      <c r="E19" s="16" t="str">
        <f t="shared" si="0"/>
        <v>DF</v>
      </c>
      <c r="F19" s="44">
        <v>1.9895833333333335E-4</v>
      </c>
      <c r="G19" s="16">
        <f t="shared" si="1"/>
        <v>4</v>
      </c>
      <c r="H19" s="17">
        <f t="shared" si="2"/>
        <v>5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57</v>
      </c>
      <c r="C20" s="19">
        <v>1</v>
      </c>
      <c r="D20" s="19" t="s">
        <v>101</v>
      </c>
      <c r="E20" s="16" t="str">
        <f t="shared" si="0"/>
        <v>AM</v>
      </c>
      <c r="F20" s="44"/>
      <c r="G20" s="16" t="str">
        <f t="shared" si="1"/>
        <v>-</v>
      </c>
      <c r="H20" s="17">
        <f t="shared" si="2"/>
        <v>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57</v>
      </c>
      <c r="C21" s="19">
        <v>2</v>
      </c>
      <c r="D21" s="19" t="s">
        <v>189</v>
      </c>
      <c r="E21" s="16" t="str">
        <f t="shared" si="0"/>
        <v>RN</v>
      </c>
      <c r="F21" s="44"/>
      <c r="G21" s="16" t="str">
        <f t="shared" si="1"/>
        <v>-</v>
      </c>
      <c r="H21" s="17">
        <f t="shared" si="2"/>
        <v>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3</v>
      </c>
      <c r="D22" s="19" t="s">
        <v>177</v>
      </c>
      <c r="E22" s="16" t="str">
        <f t="shared" si="0"/>
        <v>PI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4</v>
      </c>
      <c r="D23" s="19" t="s">
        <v>71</v>
      </c>
      <c r="E23" s="16" t="str">
        <f t="shared" si="0"/>
        <v>RJ</v>
      </c>
      <c r="F23" s="44">
        <v>1.8587962962962962E-4</v>
      </c>
      <c r="G23" s="16">
        <f t="shared" si="1"/>
        <v>2</v>
      </c>
      <c r="H23" s="17">
        <f t="shared" si="2"/>
        <v>15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5</v>
      </c>
      <c r="D24" s="19" t="s">
        <v>140</v>
      </c>
      <c r="E24" s="16" t="str">
        <f t="shared" si="0"/>
        <v>PI</v>
      </c>
      <c r="F24" s="44"/>
      <c r="G24" s="16" t="str">
        <f t="shared" si="1"/>
        <v>-</v>
      </c>
      <c r="H24" s="17">
        <f t="shared" si="2"/>
        <v>0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/>
    <row r="26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2A7C2045-3A14-46F5-9FCA-89F7CCCDCE1A}">
      <formula1>PROVA</formula1>
    </dataValidation>
    <dataValidation type="list" allowBlank="1" showInputMessage="1" showErrorMessage="1" sqref="D4" xr:uid="{6D8CCA65-9702-40DB-BAF7-1E7446E22E30}">
      <formula1>TIPOPROVA</formula1>
    </dataValidation>
    <dataValidation type="list" allowBlank="1" showInputMessage="1" showErrorMessage="1" sqref="E4:G4" xr:uid="{0E97A4DD-E317-4E05-AEB8-20917B6D5113}">
      <formula1>CATEGORIA</formula1>
    </dataValidation>
    <dataValidation type="list" allowBlank="1" showInputMessage="1" showErrorMessage="1" sqref="B8:B24" xr:uid="{1B3E2704-4283-4B52-9A27-1CF35C94BBF4}">
      <formula1>SERIE</formula1>
    </dataValidation>
    <dataValidation type="list" allowBlank="1" showInputMessage="1" showErrorMessage="1" sqref="D8:D24" xr:uid="{2809FC2C-B749-451E-BF99-E1045804EB7C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639"/>
  <sheetViews>
    <sheetView workbookViewId="0">
      <pane ySplit="1" topLeftCell="A377" activePane="bottomLeft" state="frozen"/>
      <selection pane="bottomLeft"/>
    </sheetView>
  </sheetViews>
  <sheetFormatPr defaultRowHeight="14.45"/>
  <cols>
    <col min="1" max="1" width="10.28515625" bestFit="1" customWidth="1"/>
    <col min="2" max="2" width="8.28515625" style="1" bestFit="1" customWidth="1"/>
    <col min="3" max="3" width="30.42578125" customWidth="1"/>
    <col min="4" max="4" width="15.7109375" customWidth="1"/>
    <col min="5" max="5" width="8.7109375" style="5" bestFit="1" customWidth="1"/>
    <col min="6" max="6" width="55.140625" style="3" customWidth="1"/>
    <col min="7" max="7" width="9.85546875" style="2" bestFit="1" customWidth="1"/>
  </cols>
  <sheetData>
    <row r="1" spans="1:7" s="2" customFormat="1">
      <c r="A1" s="2" t="s">
        <v>33</v>
      </c>
      <c r="B1" s="2" t="s">
        <v>34</v>
      </c>
      <c r="C1" s="2" t="s">
        <v>35</v>
      </c>
      <c r="D1" s="2" t="s">
        <v>36</v>
      </c>
      <c r="E1" s="5" t="s">
        <v>37</v>
      </c>
      <c r="F1" s="4" t="s">
        <v>38</v>
      </c>
      <c r="G1" s="2" t="s">
        <v>1</v>
      </c>
    </row>
    <row r="2" spans="1:7">
      <c r="A2" t="s">
        <v>39</v>
      </c>
      <c r="B2" s="1" t="s">
        <v>40</v>
      </c>
      <c r="C2" t="s">
        <v>41</v>
      </c>
      <c r="D2" t="s">
        <v>42</v>
      </c>
      <c r="E2" s="5">
        <v>3</v>
      </c>
      <c r="F2" s="3" t="s">
        <v>43</v>
      </c>
      <c r="G2" s="2" t="s">
        <v>31</v>
      </c>
    </row>
    <row r="3" spans="1:7">
      <c r="A3" t="s">
        <v>39</v>
      </c>
      <c r="B3" s="1" t="s">
        <v>40</v>
      </c>
      <c r="C3" t="s">
        <v>41</v>
      </c>
      <c r="D3" t="s">
        <v>42</v>
      </c>
      <c r="E3" s="5">
        <v>4</v>
      </c>
      <c r="F3" s="3" t="s">
        <v>44</v>
      </c>
      <c r="G3" s="2" t="s">
        <v>14</v>
      </c>
    </row>
    <row r="4" spans="1:7">
      <c r="A4" t="s">
        <v>39</v>
      </c>
      <c r="B4" s="1" t="s">
        <v>45</v>
      </c>
      <c r="C4" t="s">
        <v>41</v>
      </c>
      <c r="D4" t="s">
        <v>42</v>
      </c>
      <c r="E4" s="5">
        <v>1</v>
      </c>
      <c r="F4" s="3" t="s">
        <v>46</v>
      </c>
      <c r="G4" s="2" t="s">
        <v>20</v>
      </c>
    </row>
    <row r="5" spans="1:7">
      <c r="A5" t="s">
        <v>39</v>
      </c>
      <c r="B5" s="1" t="s">
        <v>45</v>
      </c>
      <c r="C5" t="s">
        <v>41</v>
      </c>
      <c r="D5" t="s">
        <v>42</v>
      </c>
      <c r="E5" s="5">
        <v>2</v>
      </c>
      <c r="F5" s="3" t="s">
        <v>47</v>
      </c>
      <c r="G5" s="2" t="s">
        <v>17</v>
      </c>
    </row>
    <row r="6" spans="1:7">
      <c r="A6" t="s">
        <v>39</v>
      </c>
      <c r="B6" s="1" t="s">
        <v>45</v>
      </c>
      <c r="C6" t="s">
        <v>41</v>
      </c>
      <c r="D6" t="s">
        <v>42</v>
      </c>
      <c r="E6" s="5">
        <v>3</v>
      </c>
      <c r="F6" s="3" t="s">
        <v>48</v>
      </c>
      <c r="G6" s="2" t="s">
        <v>28</v>
      </c>
    </row>
    <row r="7" spans="1:7">
      <c r="A7" t="s">
        <v>39</v>
      </c>
      <c r="B7" s="1" t="s">
        <v>45</v>
      </c>
      <c r="C7" t="s">
        <v>41</v>
      </c>
      <c r="D7" t="s">
        <v>42</v>
      </c>
      <c r="E7" s="5">
        <v>4</v>
      </c>
      <c r="F7" s="3" t="s">
        <v>49</v>
      </c>
      <c r="G7" s="2" t="s">
        <v>28</v>
      </c>
    </row>
    <row r="8" spans="1:7">
      <c r="A8" t="s">
        <v>39</v>
      </c>
      <c r="B8" s="1" t="s">
        <v>45</v>
      </c>
      <c r="C8" t="s">
        <v>41</v>
      </c>
      <c r="D8" t="s">
        <v>42</v>
      </c>
      <c r="E8" s="5">
        <v>5</v>
      </c>
      <c r="F8" s="3" t="s">
        <v>50</v>
      </c>
      <c r="G8" s="2" t="s">
        <v>22</v>
      </c>
    </row>
    <row r="9" spans="1:7">
      <c r="A9" t="s">
        <v>39</v>
      </c>
      <c r="B9" t="s">
        <v>51</v>
      </c>
      <c r="C9" t="s">
        <v>41</v>
      </c>
      <c r="D9" t="s">
        <v>42</v>
      </c>
      <c r="E9" s="5">
        <v>1</v>
      </c>
      <c r="F9" s="3" t="s">
        <v>52</v>
      </c>
      <c r="G9" s="2" t="s">
        <v>15</v>
      </c>
    </row>
    <row r="10" spans="1:7">
      <c r="A10" t="s">
        <v>39</v>
      </c>
      <c r="B10" t="s">
        <v>51</v>
      </c>
      <c r="C10" t="s">
        <v>41</v>
      </c>
      <c r="D10" t="s">
        <v>42</v>
      </c>
      <c r="E10" s="5">
        <v>2</v>
      </c>
      <c r="F10" s="3" t="s">
        <v>53</v>
      </c>
      <c r="G10" s="2" t="s">
        <v>9</v>
      </c>
    </row>
    <row r="11" spans="1:7">
      <c r="A11" t="s">
        <v>39</v>
      </c>
      <c r="B11" t="s">
        <v>51</v>
      </c>
      <c r="C11" t="s">
        <v>41</v>
      </c>
      <c r="D11" t="s">
        <v>42</v>
      </c>
      <c r="E11" s="5">
        <v>3</v>
      </c>
      <c r="F11" s="3" t="s">
        <v>54</v>
      </c>
      <c r="G11" s="2" t="s">
        <v>29</v>
      </c>
    </row>
    <row r="12" spans="1:7">
      <c r="A12" t="s">
        <v>39</v>
      </c>
      <c r="B12" t="s">
        <v>51</v>
      </c>
      <c r="C12" t="s">
        <v>41</v>
      </c>
      <c r="D12" t="s">
        <v>42</v>
      </c>
      <c r="E12" s="5">
        <v>4</v>
      </c>
      <c r="F12" s="3" t="s">
        <v>55</v>
      </c>
      <c r="G12" s="2" t="s">
        <v>16</v>
      </c>
    </row>
    <row r="13" spans="1:7">
      <c r="A13" t="s">
        <v>39</v>
      </c>
      <c r="B13" t="s">
        <v>51</v>
      </c>
      <c r="C13" t="s">
        <v>41</v>
      </c>
      <c r="D13" t="s">
        <v>42</v>
      </c>
      <c r="E13" s="5">
        <v>5</v>
      </c>
      <c r="F13" s="3" t="s">
        <v>56</v>
      </c>
      <c r="G13" s="2" t="s">
        <v>12</v>
      </c>
    </row>
    <row r="14" spans="1:7">
      <c r="A14" t="s">
        <v>39</v>
      </c>
      <c r="B14" t="s">
        <v>57</v>
      </c>
      <c r="C14" t="s">
        <v>41</v>
      </c>
      <c r="D14" t="s">
        <v>42</v>
      </c>
      <c r="E14" s="5">
        <v>1</v>
      </c>
      <c r="F14" s="3" t="s">
        <v>58</v>
      </c>
      <c r="G14" s="2" t="s">
        <v>12</v>
      </c>
    </row>
    <row r="15" spans="1:7">
      <c r="A15" t="s">
        <v>39</v>
      </c>
      <c r="B15" t="s">
        <v>57</v>
      </c>
      <c r="C15" t="s">
        <v>41</v>
      </c>
      <c r="D15" t="s">
        <v>42</v>
      </c>
      <c r="E15" s="5">
        <v>2</v>
      </c>
      <c r="F15" s="3" t="s">
        <v>59</v>
      </c>
      <c r="G15" s="2" t="s">
        <v>14</v>
      </c>
    </row>
    <row r="16" spans="1:7">
      <c r="A16" t="s">
        <v>39</v>
      </c>
      <c r="B16" t="s">
        <v>57</v>
      </c>
      <c r="C16" t="s">
        <v>41</v>
      </c>
      <c r="D16" t="s">
        <v>42</v>
      </c>
      <c r="E16" s="5">
        <v>3</v>
      </c>
      <c r="F16" s="3" t="s">
        <v>60</v>
      </c>
      <c r="G16" s="2" t="s">
        <v>20</v>
      </c>
    </row>
    <row r="17" spans="1:7">
      <c r="A17" t="s">
        <v>39</v>
      </c>
      <c r="B17" t="s">
        <v>57</v>
      </c>
      <c r="C17" t="s">
        <v>41</v>
      </c>
      <c r="D17" t="s">
        <v>42</v>
      </c>
      <c r="E17" s="5">
        <v>4</v>
      </c>
      <c r="F17" s="3" t="s">
        <v>61</v>
      </c>
      <c r="G17" s="2" t="s">
        <v>9</v>
      </c>
    </row>
    <row r="18" spans="1:7">
      <c r="A18" t="s">
        <v>39</v>
      </c>
      <c r="B18" t="s">
        <v>57</v>
      </c>
      <c r="C18" t="s">
        <v>41</v>
      </c>
      <c r="D18" t="s">
        <v>42</v>
      </c>
      <c r="E18" s="5">
        <v>5</v>
      </c>
      <c r="F18" s="3" t="s">
        <v>62</v>
      </c>
      <c r="G18" s="2" t="s">
        <v>12</v>
      </c>
    </row>
    <row r="19" spans="1:7">
      <c r="A19" t="s">
        <v>39</v>
      </c>
      <c r="B19" t="s">
        <v>63</v>
      </c>
      <c r="C19" t="s">
        <v>41</v>
      </c>
      <c r="D19" t="s">
        <v>42</v>
      </c>
      <c r="E19" s="5">
        <v>1</v>
      </c>
      <c r="F19" s="3" t="s">
        <v>64</v>
      </c>
      <c r="G19" s="2" t="s">
        <v>16</v>
      </c>
    </row>
    <row r="20" spans="1:7">
      <c r="A20" t="s">
        <v>39</v>
      </c>
      <c r="B20" t="s">
        <v>63</v>
      </c>
      <c r="C20" t="s">
        <v>41</v>
      </c>
      <c r="D20" t="s">
        <v>42</v>
      </c>
      <c r="E20" s="5">
        <v>2</v>
      </c>
      <c r="F20" s="3" t="s">
        <v>65</v>
      </c>
      <c r="G20" s="2" t="s">
        <v>22</v>
      </c>
    </row>
    <row r="21" spans="1:7">
      <c r="A21" t="s">
        <v>39</v>
      </c>
      <c r="B21" t="s">
        <v>63</v>
      </c>
      <c r="C21" t="s">
        <v>41</v>
      </c>
      <c r="D21" t="s">
        <v>42</v>
      </c>
      <c r="E21" s="5">
        <v>3</v>
      </c>
      <c r="F21" s="3" t="s">
        <v>66</v>
      </c>
      <c r="G21" s="2" t="s">
        <v>9</v>
      </c>
    </row>
    <row r="22" spans="1:7">
      <c r="A22" t="s">
        <v>39</v>
      </c>
      <c r="B22" t="s">
        <v>63</v>
      </c>
      <c r="C22" t="s">
        <v>41</v>
      </c>
      <c r="D22" t="s">
        <v>42</v>
      </c>
      <c r="E22" s="5">
        <v>4</v>
      </c>
      <c r="F22" s="3" t="s">
        <v>67</v>
      </c>
      <c r="G22" s="2" t="s">
        <v>28</v>
      </c>
    </row>
    <row r="23" spans="1:7">
      <c r="A23" t="s">
        <v>39</v>
      </c>
      <c r="B23" t="s">
        <v>63</v>
      </c>
      <c r="C23" t="s">
        <v>41</v>
      </c>
      <c r="D23" t="s">
        <v>42</v>
      </c>
      <c r="E23" s="5">
        <v>5</v>
      </c>
      <c r="F23" s="3" t="s">
        <v>68</v>
      </c>
      <c r="G23" s="2" t="s">
        <v>23</v>
      </c>
    </row>
    <row r="24" spans="1:7">
      <c r="A24" t="s">
        <v>69</v>
      </c>
      <c r="B24" s="1" t="s">
        <v>40</v>
      </c>
      <c r="C24" t="s">
        <v>41</v>
      </c>
      <c r="D24" t="s">
        <v>70</v>
      </c>
      <c r="E24" s="5">
        <v>2</v>
      </c>
      <c r="F24" s="3" t="s">
        <v>71</v>
      </c>
      <c r="G24" s="2" t="s">
        <v>23</v>
      </c>
    </row>
    <row r="25" spans="1:7">
      <c r="A25" t="s">
        <v>69</v>
      </c>
      <c r="B25" s="1" t="s">
        <v>40</v>
      </c>
      <c r="C25" t="s">
        <v>41</v>
      </c>
      <c r="D25" t="s">
        <v>70</v>
      </c>
      <c r="E25" s="5">
        <v>3</v>
      </c>
      <c r="F25" s="3" t="s">
        <v>72</v>
      </c>
      <c r="G25" s="2" t="s">
        <v>19</v>
      </c>
    </row>
    <row r="26" spans="1:7">
      <c r="A26" t="s">
        <v>69</v>
      </c>
      <c r="B26" s="1" t="s">
        <v>40</v>
      </c>
      <c r="C26" t="s">
        <v>41</v>
      </c>
      <c r="D26" t="s">
        <v>70</v>
      </c>
      <c r="E26" s="5">
        <v>4</v>
      </c>
      <c r="F26" s="3" t="s">
        <v>73</v>
      </c>
      <c r="G26" s="2" t="s">
        <v>15</v>
      </c>
    </row>
    <row r="27" spans="1:7">
      <c r="A27" t="s">
        <v>69</v>
      </c>
      <c r="B27" s="1" t="s">
        <v>45</v>
      </c>
      <c r="C27" t="s">
        <v>41</v>
      </c>
      <c r="D27" t="s">
        <v>70</v>
      </c>
      <c r="E27" s="5">
        <v>1</v>
      </c>
      <c r="F27" s="3" t="s">
        <v>74</v>
      </c>
      <c r="G27" s="2" t="s">
        <v>20</v>
      </c>
    </row>
    <row r="28" spans="1:7">
      <c r="A28" t="s">
        <v>69</v>
      </c>
      <c r="B28" s="1" t="s">
        <v>45</v>
      </c>
      <c r="C28" t="s">
        <v>41</v>
      </c>
      <c r="D28" t="s">
        <v>70</v>
      </c>
      <c r="E28" s="5">
        <v>2</v>
      </c>
      <c r="F28" s="3" t="s">
        <v>43</v>
      </c>
      <c r="G28" s="2" t="s">
        <v>31</v>
      </c>
    </row>
    <row r="29" spans="1:7">
      <c r="A29" t="s">
        <v>69</v>
      </c>
      <c r="B29" s="1" t="s">
        <v>45</v>
      </c>
      <c r="C29" t="s">
        <v>41</v>
      </c>
      <c r="D29" t="s">
        <v>70</v>
      </c>
      <c r="E29" s="5">
        <v>3</v>
      </c>
      <c r="F29" s="3" t="s">
        <v>75</v>
      </c>
      <c r="G29" s="2" t="s">
        <v>30</v>
      </c>
    </row>
    <row r="30" spans="1:7">
      <c r="A30" t="s">
        <v>69</v>
      </c>
      <c r="B30" s="1" t="s">
        <v>45</v>
      </c>
      <c r="C30" t="s">
        <v>41</v>
      </c>
      <c r="D30" t="s">
        <v>70</v>
      </c>
      <c r="E30" s="5">
        <v>4</v>
      </c>
      <c r="F30" s="3" t="s">
        <v>76</v>
      </c>
      <c r="G30" s="2" t="s">
        <v>19</v>
      </c>
    </row>
    <row r="31" spans="1:7">
      <c r="A31" t="s">
        <v>69</v>
      </c>
      <c r="B31" s="1" t="s">
        <v>45</v>
      </c>
      <c r="C31" t="s">
        <v>41</v>
      </c>
      <c r="D31" t="s">
        <v>70</v>
      </c>
      <c r="E31" s="5">
        <v>5</v>
      </c>
      <c r="F31" s="3" t="s">
        <v>77</v>
      </c>
      <c r="G31" s="2" t="s">
        <v>24</v>
      </c>
    </row>
    <row r="32" spans="1:7">
      <c r="A32" t="s">
        <v>69</v>
      </c>
      <c r="B32" s="1" t="s">
        <v>51</v>
      </c>
      <c r="C32" t="s">
        <v>41</v>
      </c>
      <c r="D32" t="s">
        <v>70</v>
      </c>
      <c r="E32" s="5">
        <v>1</v>
      </c>
      <c r="F32" s="3" t="s">
        <v>78</v>
      </c>
      <c r="G32" s="2" t="s">
        <v>23</v>
      </c>
    </row>
    <row r="33" spans="1:7">
      <c r="A33" t="s">
        <v>69</v>
      </c>
      <c r="B33" s="1" t="s">
        <v>51</v>
      </c>
      <c r="C33" t="s">
        <v>41</v>
      </c>
      <c r="D33" t="s">
        <v>70</v>
      </c>
      <c r="E33" s="5">
        <v>2</v>
      </c>
      <c r="F33" s="3" t="s">
        <v>47</v>
      </c>
      <c r="G33" s="2" t="s">
        <v>17</v>
      </c>
    </row>
    <row r="34" spans="1:7">
      <c r="A34" t="s">
        <v>69</v>
      </c>
      <c r="B34" s="1" t="s">
        <v>51</v>
      </c>
      <c r="C34" t="s">
        <v>41</v>
      </c>
      <c r="D34" t="s">
        <v>70</v>
      </c>
      <c r="E34" s="5">
        <v>3</v>
      </c>
      <c r="F34" s="3" t="s">
        <v>79</v>
      </c>
      <c r="G34" s="2" t="s">
        <v>28</v>
      </c>
    </row>
    <row r="35" spans="1:7">
      <c r="A35" t="s">
        <v>69</v>
      </c>
      <c r="B35" s="1" t="s">
        <v>51</v>
      </c>
      <c r="C35" t="s">
        <v>41</v>
      </c>
      <c r="D35" t="s">
        <v>70</v>
      </c>
      <c r="E35" s="5">
        <v>4</v>
      </c>
      <c r="F35" s="3" t="s">
        <v>80</v>
      </c>
      <c r="G35" s="2" t="s">
        <v>20</v>
      </c>
    </row>
    <row r="36" spans="1:7">
      <c r="A36" t="s">
        <v>69</v>
      </c>
      <c r="B36" s="1" t="s">
        <v>51</v>
      </c>
      <c r="C36" t="s">
        <v>41</v>
      </c>
      <c r="D36" t="s">
        <v>70</v>
      </c>
      <c r="E36" s="5">
        <v>5</v>
      </c>
      <c r="F36" s="3" t="s">
        <v>81</v>
      </c>
      <c r="G36" s="2" t="s">
        <v>16</v>
      </c>
    </row>
    <row r="37" spans="1:7">
      <c r="A37" t="s">
        <v>69</v>
      </c>
      <c r="B37" s="1" t="s">
        <v>57</v>
      </c>
      <c r="C37" t="s">
        <v>41</v>
      </c>
      <c r="D37" t="s">
        <v>70</v>
      </c>
      <c r="E37" s="5">
        <v>1</v>
      </c>
      <c r="F37" s="3" t="s">
        <v>82</v>
      </c>
      <c r="G37" s="2" t="s">
        <v>31</v>
      </c>
    </row>
    <row r="38" spans="1:7">
      <c r="A38" t="s">
        <v>69</v>
      </c>
      <c r="B38" s="1" t="s">
        <v>57</v>
      </c>
      <c r="C38" t="s">
        <v>41</v>
      </c>
      <c r="D38" t="s">
        <v>70</v>
      </c>
      <c r="E38" s="5">
        <v>2</v>
      </c>
      <c r="F38" s="3" t="s">
        <v>83</v>
      </c>
      <c r="G38" s="2" t="s">
        <v>28</v>
      </c>
    </row>
    <row r="39" spans="1:7">
      <c r="A39" t="s">
        <v>69</v>
      </c>
      <c r="B39" s="1" t="s">
        <v>57</v>
      </c>
      <c r="C39" t="s">
        <v>41</v>
      </c>
      <c r="D39" t="s">
        <v>70</v>
      </c>
      <c r="E39" s="5">
        <v>3</v>
      </c>
      <c r="F39" s="3" t="s">
        <v>84</v>
      </c>
      <c r="G39" s="2" t="s">
        <v>12</v>
      </c>
    </row>
    <row r="40" spans="1:7">
      <c r="A40" t="s">
        <v>69</v>
      </c>
      <c r="B40" s="1" t="s">
        <v>57</v>
      </c>
      <c r="C40" t="s">
        <v>41</v>
      </c>
      <c r="D40" t="s">
        <v>70</v>
      </c>
      <c r="E40" s="5">
        <v>4</v>
      </c>
      <c r="F40" s="3" t="s">
        <v>85</v>
      </c>
      <c r="G40" s="2" t="s">
        <v>9</v>
      </c>
    </row>
    <row r="41" spans="1:7">
      <c r="A41" t="s">
        <v>69</v>
      </c>
      <c r="B41" s="1" t="s">
        <v>57</v>
      </c>
      <c r="C41" t="s">
        <v>41</v>
      </c>
      <c r="D41" t="s">
        <v>70</v>
      </c>
      <c r="E41" s="5">
        <v>5</v>
      </c>
      <c r="F41" s="3" t="s">
        <v>86</v>
      </c>
      <c r="G41" s="2" t="s">
        <v>20</v>
      </c>
    </row>
    <row r="42" spans="1:7">
      <c r="A42" t="s">
        <v>69</v>
      </c>
      <c r="B42" s="1" t="s">
        <v>63</v>
      </c>
      <c r="C42" t="s">
        <v>41</v>
      </c>
      <c r="D42" t="s">
        <v>70</v>
      </c>
      <c r="E42" s="5">
        <v>1</v>
      </c>
      <c r="F42" s="3" t="s">
        <v>58</v>
      </c>
      <c r="G42" s="2" t="s">
        <v>12</v>
      </c>
    </row>
    <row r="43" spans="1:7">
      <c r="A43" t="s">
        <v>69</v>
      </c>
      <c r="B43" s="1" t="s">
        <v>63</v>
      </c>
      <c r="C43" t="s">
        <v>41</v>
      </c>
      <c r="D43" t="s">
        <v>70</v>
      </c>
      <c r="E43" s="5">
        <v>2</v>
      </c>
      <c r="F43" s="3" t="s">
        <v>87</v>
      </c>
      <c r="G43" s="2" t="s">
        <v>28</v>
      </c>
    </row>
    <row r="44" spans="1:7">
      <c r="A44" t="s">
        <v>69</v>
      </c>
      <c r="B44" s="1" t="s">
        <v>63</v>
      </c>
      <c r="C44" t="s">
        <v>41</v>
      </c>
      <c r="D44" t="s">
        <v>70</v>
      </c>
      <c r="E44" s="5">
        <v>3</v>
      </c>
      <c r="F44" s="3" t="s">
        <v>88</v>
      </c>
      <c r="G44" s="2" t="s">
        <v>23</v>
      </c>
    </row>
    <row r="45" spans="1:7">
      <c r="A45" t="s">
        <v>69</v>
      </c>
      <c r="B45" s="1" t="s">
        <v>63</v>
      </c>
      <c r="C45" t="s">
        <v>41</v>
      </c>
      <c r="D45" t="s">
        <v>70</v>
      </c>
      <c r="E45" s="5">
        <v>4</v>
      </c>
      <c r="F45" s="3" t="s">
        <v>89</v>
      </c>
      <c r="G45" s="2" t="s">
        <v>13</v>
      </c>
    </row>
    <row r="46" spans="1:7">
      <c r="A46" t="s">
        <v>69</v>
      </c>
      <c r="B46" s="1" t="s">
        <v>63</v>
      </c>
      <c r="C46" t="s">
        <v>41</v>
      </c>
      <c r="D46" t="s">
        <v>70</v>
      </c>
      <c r="E46" s="5">
        <v>5</v>
      </c>
      <c r="F46" s="3" t="s">
        <v>90</v>
      </c>
      <c r="G46" s="2" t="s">
        <v>8</v>
      </c>
    </row>
    <row r="47" spans="1:7">
      <c r="A47" t="s">
        <v>69</v>
      </c>
      <c r="B47" s="1" t="s">
        <v>91</v>
      </c>
      <c r="C47" t="s">
        <v>41</v>
      </c>
      <c r="D47" t="s">
        <v>70</v>
      </c>
      <c r="E47" s="5">
        <v>1</v>
      </c>
      <c r="F47" s="3" t="s">
        <v>92</v>
      </c>
      <c r="G47" s="2" t="s">
        <v>12</v>
      </c>
    </row>
    <row r="48" spans="1:7">
      <c r="A48" t="s">
        <v>69</v>
      </c>
      <c r="B48" s="1" t="s">
        <v>91</v>
      </c>
      <c r="C48" t="s">
        <v>41</v>
      </c>
      <c r="D48" t="s">
        <v>70</v>
      </c>
      <c r="E48" s="5">
        <v>2</v>
      </c>
      <c r="F48" s="3" t="s">
        <v>93</v>
      </c>
      <c r="G48" s="2" t="s">
        <v>16</v>
      </c>
    </row>
    <row r="49" spans="1:7">
      <c r="A49" t="s">
        <v>69</v>
      </c>
      <c r="B49" s="1" t="s">
        <v>91</v>
      </c>
      <c r="C49" t="s">
        <v>41</v>
      </c>
      <c r="D49" t="s">
        <v>70</v>
      </c>
      <c r="E49" s="5">
        <v>3</v>
      </c>
      <c r="F49" s="3" t="s">
        <v>94</v>
      </c>
      <c r="G49" s="2" t="s">
        <v>16</v>
      </c>
    </row>
    <row r="50" spans="1:7">
      <c r="A50" t="s">
        <v>69</v>
      </c>
      <c r="B50" s="1" t="s">
        <v>91</v>
      </c>
      <c r="C50" t="s">
        <v>41</v>
      </c>
      <c r="D50" t="s">
        <v>70</v>
      </c>
      <c r="E50" s="5">
        <v>4</v>
      </c>
      <c r="F50" s="3" t="s">
        <v>95</v>
      </c>
      <c r="G50" s="2" t="s">
        <v>24</v>
      </c>
    </row>
    <row r="51" spans="1:7">
      <c r="A51" t="s">
        <v>69</v>
      </c>
      <c r="B51" s="1" t="s">
        <v>91</v>
      </c>
      <c r="C51" t="s">
        <v>41</v>
      </c>
      <c r="D51" t="s">
        <v>70</v>
      </c>
      <c r="E51" s="5">
        <v>5</v>
      </c>
      <c r="F51" s="3" t="s">
        <v>96</v>
      </c>
      <c r="G51" s="2" t="s">
        <v>13</v>
      </c>
    </row>
    <row r="52" spans="1:7">
      <c r="A52" t="s">
        <v>69</v>
      </c>
      <c r="B52" s="1" t="s">
        <v>97</v>
      </c>
      <c r="C52" t="s">
        <v>41</v>
      </c>
      <c r="D52" t="s">
        <v>70</v>
      </c>
      <c r="E52" s="5">
        <v>1</v>
      </c>
      <c r="F52" s="3" t="s">
        <v>98</v>
      </c>
      <c r="G52" s="2" t="s">
        <v>13</v>
      </c>
    </row>
    <row r="53" spans="1:7">
      <c r="A53" t="s">
        <v>69</v>
      </c>
      <c r="B53" s="1" t="s">
        <v>97</v>
      </c>
      <c r="C53" t="s">
        <v>41</v>
      </c>
      <c r="D53" t="s">
        <v>70</v>
      </c>
      <c r="E53" s="5">
        <v>2</v>
      </c>
      <c r="F53" s="3" t="s">
        <v>99</v>
      </c>
      <c r="G53" s="2" t="s">
        <v>9</v>
      </c>
    </row>
    <row r="54" spans="1:7">
      <c r="A54" t="s">
        <v>69</v>
      </c>
      <c r="B54" s="1" t="s">
        <v>97</v>
      </c>
      <c r="C54" t="s">
        <v>41</v>
      </c>
      <c r="D54" t="s">
        <v>70</v>
      </c>
      <c r="E54" s="5">
        <v>3</v>
      </c>
      <c r="F54" s="3" t="s">
        <v>100</v>
      </c>
      <c r="G54" s="2" t="s">
        <v>19</v>
      </c>
    </row>
    <row r="55" spans="1:7">
      <c r="A55" t="s">
        <v>69</v>
      </c>
      <c r="B55" s="1" t="s">
        <v>97</v>
      </c>
      <c r="C55" t="s">
        <v>41</v>
      </c>
      <c r="D55" t="s">
        <v>70</v>
      </c>
      <c r="E55" s="5">
        <v>4</v>
      </c>
      <c r="F55" s="3" t="s">
        <v>101</v>
      </c>
      <c r="G55" s="2" t="s">
        <v>9</v>
      </c>
    </row>
    <row r="56" spans="1:7">
      <c r="A56" t="s">
        <v>69</v>
      </c>
      <c r="B56" s="1" t="s">
        <v>97</v>
      </c>
      <c r="C56" t="s">
        <v>41</v>
      </c>
      <c r="D56" t="s">
        <v>70</v>
      </c>
      <c r="E56" s="5">
        <v>5</v>
      </c>
      <c r="F56" s="3" t="s">
        <v>102</v>
      </c>
      <c r="G56" s="2" t="s">
        <v>24</v>
      </c>
    </row>
    <row r="57" spans="1:7">
      <c r="A57" t="s">
        <v>103</v>
      </c>
      <c r="B57" s="1" t="s">
        <v>40</v>
      </c>
      <c r="C57" t="s">
        <v>41</v>
      </c>
      <c r="D57" t="s">
        <v>104</v>
      </c>
      <c r="E57" s="5">
        <v>3</v>
      </c>
      <c r="F57" s="3" t="s">
        <v>43</v>
      </c>
      <c r="G57" s="2" t="s">
        <v>31</v>
      </c>
    </row>
    <row r="58" spans="1:7">
      <c r="A58" t="s">
        <v>103</v>
      </c>
      <c r="B58" s="1" t="s">
        <v>40</v>
      </c>
      <c r="C58" t="s">
        <v>41</v>
      </c>
      <c r="D58" t="s">
        <v>104</v>
      </c>
      <c r="E58" s="5">
        <v>4</v>
      </c>
      <c r="F58" s="3" t="s">
        <v>105</v>
      </c>
      <c r="G58" s="2" t="s">
        <v>16</v>
      </c>
    </row>
    <row r="59" spans="1:7">
      <c r="A59" t="s">
        <v>103</v>
      </c>
      <c r="B59" s="1" t="s">
        <v>45</v>
      </c>
      <c r="C59" t="s">
        <v>41</v>
      </c>
      <c r="D59" t="s">
        <v>104</v>
      </c>
      <c r="E59" s="5">
        <v>1</v>
      </c>
      <c r="F59" s="3" t="s">
        <v>106</v>
      </c>
      <c r="G59" s="2" t="s">
        <v>23</v>
      </c>
    </row>
    <row r="60" spans="1:7">
      <c r="A60" t="s">
        <v>103</v>
      </c>
      <c r="B60" s="1" t="s">
        <v>45</v>
      </c>
      <c r="C60" t="s">
        <v>41</v>
      </c>
      <c r="D60" t="s">
        <v>104</v>
      </c>
      <c r="E60" s="5">
        <v>2</v>
      </c>
      <c r="F60" s="3" t="s">
        <v>107</v>
      </c>
      <c r="G60" s="2" t="s">
        <v>29</v>
      </c>
    </row>
    <row r="61" spans="1:7">
      <c r="A61" t="s">
        <v>103</v>
      </c>
      <c r="B61" s="1" t="s">
        <v>45</v>
      </c>
      <c r="C61" t="s">
        <v>41</v>
      </c>
      <c r="D61" t="s">
        <v>104</v>
      </c>
      <c r="E61" s="5">
        <v>3</v>
      </c>
      <c r="F61" s="3" t="s">
        <v>108</v>
      </c>
      <c r="G61" s="2" t="s">
        <v>15</v>
      </c>
    </row>
    <row r="62" spans="1:7">
      <c r="A62" t="s">
        <v>103</v>
      </c>
      <c r="B62" s="1" t="s">
        <v>45</v>
      </c>
      <c r="C62" t="s">
        <v>41</v>
      </c>
      <c r="D62" t="s">
        <v>104</v>
      </c>
      <c r="E62" s="5">
        <v>4</v>
      </c>
      <c r="F62" s="3" t="s">
        <v>109</v>
      </c>
      <c r="G62" s="2" t="s">
        <v>12</v>
      </c>
    </row>
    <row r="63" spans="1:7">
      <c r="A63" t="s">
        <v>103</v>
      </c>
      <c r="B63" s="1" t="s">
        <v>45</v>
      </c>
      <c r="C63" t="s">
        <v>41</v>
      </c>
      <c r="D63" t="s">
        <v>104</v>
      </c>
      <c r="E63" s="5">
        <v>5</v>
      </c>
      <c r="F63" s="3" t="s">
        <v>110</v>
      </c>
      <c r="G63" s="2" t="s">
        <v>9</v>
      </c>
    </row>
    <row r="64" spans="1:7">
      <c r="A64" t="s">
        <v>103</v>
      </c>
      <c r="B64" s="1" t="s">
        <v>51</v>
      </c>
      <c r="C64" t="s">
        <v>41</v>
      </c>
      <c r="D64" t="s">
        <v>104</v>
      </c>
      <c r="E64" s="5">
        <v>1</v>
      </c>
      <c r="F64" s="3" t="s">
        <v>111</v>
      </c>
      <c r="G64" s="2" t="s">
        <v>28</v>
      </c>
    </row>
    <row r="65" spans="1:7">
      <c r="A65" t="s">
        <v>103</v>
      </c>
      <c r="B65" s="1" t="s">
        <v>51</v>
      </c>
      <c r="C65" t="s">
        <v>41</v>
      </c>
      <c r="D65" t="s">
        <v>104</v>
      </c>
      <c r="E65" s="5">
        <v>2</v>
      </c>
      <c r="F65" s="3" t="s">
        <v>112</v>
      </c>
      <c r="G65" s="2" t="s">
        <v>28</v>
      </c>
    </row>
    <row r="66" spans="1:7">
      <c r="A66" t="s">
        <v>103</v>
      </c>
      <c r="B66" s="1" t="s">
        <v>51</v>
      </c>
      <c r="C66" t="s">
        <v>41</v>
      </c>
      <c r="D66" t="s">
        <v>104</v>
      </c>
      <c r="E66" s="5">
        <v>3</v>
      </c>
      <c r="F66" s="3" t="s">
        <v>113</v>
      </c>
      <c r="G66" s="2" t="s">
        <v>29</v>
      </c>
    </row>
    <row r="67" spans="1:7">
      <c r="A67" t="s">
        <v>103</v>
      </c>
      <c r="B67" s="1" t="s">
        <v>51</v>
      </c>
      <c r="C67" t="s">
        <v>41</v>
      </c>
      <c r="D67" t="s">
        <v>104</v>
      </c>
      <c r="E67" s="5">
        <v>4</v>
      </c>
      <c r="F67" s="3" t="s">
        <v>114</v>
      </c>
      <c r="G67" s="2" t="s">
        <v>17</v>
      </c>
    </row>
    <row r="68" spans="1:7">
      <c r="A68" t="s">
        <v>103</v>
      </c>
      <c r="B68" s="1" t="s">
        <v>51</v>
      </c>
      <c r="C68" t="s">
        <v>41</v>
      </c>
      <c r="D68" t="s">
        <v>104</v>
      </c>
      <c r="E68" s="5">
        <v>5</v>
      </c>
      <c r="F68" s="3" t="s">
        <v>115</v>
      </c>
      <c r="G68" s="2" t="s">
        <v>10</v>
      </c>
    </row>
    <row r="69" spans="1:7">
      <c r="A69" t="s">
        <v>103</v>
      </c>
      <c r="B69" s="1" t="s">
        <v>57</v>
      </c>
      <c r="C69" t="s">
        <v>41</v>
      </c>
      <c r="D69" t="s">
        <v>104</v>
      </c>
      <c r="E69" s="5">
        <v>1</v>
      </c>
      <c r="F69" s="3" t="s">
        <v>116</v>
      </c>
      <c r="G69" s="2" t="s">
        <v>8</v>
      </c>
    </row>
    <row r="70" spans="1:7">
      <c r="A70" t="s">
        <v>103</v>
      </c>
      <c r="B70" s="1" t="s">
        <v>57</v>
      </c>
      <c r="C70" t="s">
        <v>41</v>
      </c>
      <c r="D70" t="s">
        <v>104</v>
      </c>
      <c r="E70" s="5">
        <v>2</v>
      </c>
      <c r="F70" s="3" t="s">
        <v>117</v>
      </c>
      <c r="G70" s="2" t="s">
        <v>8</v>
      </c>
    </row>
    <row r="71" spans="1:7">
      <c r="A71" t="s">
        <v>103</v>
      </c>
      <c r="B71" s="1" t="s">
        <v>57</v>
      </c>
      <c r="C71" t="s">
        <v>41</v>
      </c>
      <c r="D71" t="s">
        <v>104</v>
      </c>
      <c r="E71" s="5">
        <v>3</v>
      </c>
      <c r="F71" s="3" t="s">
        <v>118</v>
      </c>
      <c r="G71" s="2" t="s">
        <v>9</v>
      </c>
    </row>
    <row r="72" spans="1:7">
      <c r="A72" t="s">
        <v>103</v>
      </c>
      <c r="B72" s="1" t="s">
        <v>57</v>
      </c>
      <c r="C72" t="s">
        <v>41</v>
      </c>
      <c r="D72" t="s">
        <v>104</v>
      </c>
      <c r="E72" s="5">
        <v>4</v>
      </c>
      <c r="F72" s="3" t="s">
        <v>119</v>
      </c>
      <c r="G72" s="2" t="s">
        <v>23</v>
      </c>
    </row>
    <row r="73" spans="1:7">
      <c r="A73" t="s">
        <v>103</v>
      </c>
      <c r="B73" s="1" t="s">
        <v>57</v>
      </c>
      <c r="C73" t="s">
        <v>41</v>
      </c>
      <c r="D73" t="s">
        <v>104</v>
      </c>
      <c r="E73" s="5">
        <v>5</v>
      </c>
      <c r="F73" s="3" t="s">
        <v>58</v>
      </c>
      <c r="G73" s="2" t="s">
        <v>12</v>
      </c>
    </row>
    <row r="74" spans="1:7">
      <c r="A74" t="s">
        <v>103</v>
      </c>
      <c r="B74" s="1" t="s">
        <v>63</v>
      </c>
      <c r="C74" t="s">
        <v>41</v>
      </c>
      <c r="D74" t="s">
        <v>104</v>
      </c>
      <c r="E74" s="5">
        <v>1</v>
      </c>
      <c r="F74" s="3" t="s">
        <v>120</v>
      </c>
      <c r="G74" s="2" t="s">
        <v>24</v>
      </c>
    </row>
    <row r="75" spans="1:7">
      <c r="A75" t="s">
        <v>103</v>
      </c>
      <c r="B75" s="1" t="s">
        <v>63</v>
      </c>
      <c r="C75" t="s">
        <v>41</v>
      </c>
      <c r="D75" t="s">
        <v>104</v>
      </c>
      <c r="E75" s="5">
        <v>2</v>
      </c>
      <c r="F75" s="3" t="s">
        <v>121</v>
      </c>
      <c r="G75" s="2" t="s">
        <v>19</v>
      </c>
    </row>
    <row r="76" spans="1:7">
      <c r="A76" t="s">
        <v>103</v>
      </c>
      <c r="B76" s="1" t="s">
        <v>63</v>
      </c>
      <c r="C76" t="s">
        <v>41</v>
      </c>
      <c r="D76" t="s">
        <v>104</v>
      </c>
      <c r="E76" s="5">
        <v>3</v>
      </c>
      <c r="F76" s="3" t="s">
        <v>122</v>
      </c>
      <c r="G76" s="2" t="s">
        <v>25</v>
      </c>
    </row>
    <row r="77" spans="1:7">
      <c r="A77" t="s">
        <v>103</v>
      </c>
      <c r="B77" s="1" t="s">
        <v>63</v>
      </c>
      <c r="C77" t="s">
        <v>41</v>
      </c>
      <c r="D77" t="s">
        <v>104</v>
      </c>
      <c r="E77" s="5">
        <v>4</v>
      </c>
      <c r="F77" s="3" t="s">
        <v>123</v>
      </c>
      <c r="G77" s="2" t="s">
        <v>14</v>
      </c>
    </row>
    <row r="78" spans="1:7">
      <c r="A78" t="s">
        <v>103</v>
      </c>
      <c r="B78" s="1" t="s">
        <v>63</v>
      </c>
      <c r="C78" t="s">
        <v>41</v>
      </c>
      <c r="D78" t="s">
        <v>104</v>
      </c>
      <c r="E78" s="5">
        <v>5</v>
      </c>
      <c r="F78" s="3" t="s">
        <v>124</v>
      </c>
      <c r="G78" s="2" t="s">
        <v>25</v>
      </c>
    </row>
    <row r="79" spans="1:7">
      <c r="A79" t="s">
        <v>103</v>
      </c>
      <c r="B79" s="1" t="s">
        <v>91</v>
      </c>
      <c r="C79" t="s">
        <v>41</v>
      </c>
      <c r="D79" t="s">
        <v>104</v>
      </c>
      <c r="E79" s="5">
        <v>1</v>
      </c>
      <c r="F79" s="3" t="s">
        <v>125</v>
      </c>
      <c r="G79" s="2" t="s">
        <v>24</v>
      </c>
    </row>
    <row r="80" spans="1:7">
      <c r="A80" t="s">
        <v>103</v>
      </c>
      <c r="B80" s="1" t="s">
        <v>91</v>
      </c>
      <c r="C80" t="s">
        <v>41</v>
      </c>
      <c r="D80" t="s">
        <v>104</v>
      </c>
      <c r="E80" s="5">
        <v>2</v>
      </c>
      <c r="F80" s="3" t="s">
        <v>126</v>
      </c>
      <c r="G80" s="2" t="s">
        <v>23</v>
      </c>
    </row>
    <row r="81" spans="1:7">
      <c r="A81" t="s">
        <v>103</v>
      </c>
      <c r="B81" s="1" t="s">
        <v>91</v>
      </c>
      <c r="C81" t="s">
        <v>41</v>
      </c>
      <c r="D81" t="s">
        <v>104</v>
      </c>
      <c r="E81" s="5">
        <v>3</v>
      </c>
      <c r="F81" s="3" t="s">
        <v>127</v>
      </c>
      <c r="G81" s="2" t="s">
        <v>20</v>
      </c>
    </row>
    <row r="82" spans="1:7">
      <c r="A82" t="s">
        <v>103</v>
      </c>
      <c r="B82" s="1" t="s">
        <v>91</v>
      </c>
      <c r="C82" t="s">
        <v>41</v>
      </c>
      <c r="D82" t="s">
        <v>104</v>
      </c>
      <c r="E82" s="5">
        <v>4</v>
      </c>
      <c r="F82" s="3" t="s">
        <v>128</v>
      </c>
      <c r="G82" s="2" t="s">
        <v>16</v>
      </c>
    </row>
    <row r="83" spans="1:7">
      <c r="A83" t="s">
        <v>103</v>
      </c>
      <c r="B83" s="1" t="s">
        <v>91</v>
      </c>
      <c r="C83" t="s">
        <v>41</v>
      </c>
      <c r="D83" t="s">
        <v>104</v>
      </c>
      <c r="E83" s="5">
        <v>5</v>
      </c>
      <c r="F83" s="3" t="s">
        <v>129</v>
      </c>
      <c r="G83" s="2" t="s">
        <v>29</v>
      </c>
    </row>
    <row r="84" spans="1:7">
      <c r="A84" t="s">
        <v>103</v>
      </c>
      <c r="B84" s="1" t="s">
        <v>97</v>
      </c>
      <c r="C84" t="s">
        <v>41</v>
      </c>
      <c r="D84" t="s">
        <v>104</v>
      </c>
      <c r="E84" s="5">
        <v>1</v>
      </c>
      <c r="F84" s="3" t="s">
        <v>130</v>
      </c>
      <c r="G84" s="2" t="s">
        <v>24</v>
      </c>
    </row>
    <row r="85" spans="1:7">
      <c r="A85" t="s">
        <v>103</v>
      </c>
      <c r="B85" s="1" t="s">
        <v>97</v>
      </c>
      <c r="C85" t="s">
        <v>41</v>
      </c>
      <c r="D85" t="s">
        <v>104</v>
      </c>
      <c r="E85" s="5">
        <v>2</v>
      </c>
      <c r="F85" s="3" t="s">
        <v>131</v>
      </c>
      <c r="G85" s="2" t="s">
        <v>20</v>
      </c>
    </row>
    <row r="86" spans="1:7">
      <c r="A86" t="s">
        <v>103</v>
      </c>
      <c r="B86" s="1" t="s">
        <v>97</v>
      </c>
      <c r="C86" t="s">
        <v>41</v>
      </c>
      <c r="D86" t="s">
        <v>104</v>
      </c>
      <c r="E86" s="5">
        <v>3</v>
      </c>
      <c r="F86" s="3" t="s">
        <v>132</v>
      </c>
      <c r="G86" s="2" t="s">
        <v>10</v>
      </c>
    </row>
    <row r="87" spans="1:7">
      <c r="A87" t="s">
        <v>103</v>
      </c>
      <c r="B87" s="1" t="s">
        <v>97</v>
      </c>
      <c r="C87" t="s">
        <v>41</v>
      </c>
      <c r="D87" t="s">
        <v>104</v>
      </c>
      <c r="E87" s="5">
        <v>4</v>
      </c>
      <c r="F87" s="3" t="s">
        <v>133</v>
      </c>
      <c r="G87" s="2" t="s">
        <v>9</v>
      </c>
    </row>
    <row r="88" spans="1:7">
      <c r="A88" t="s">
        <v>103</v>
      </c>
      <c r="B88" s="1" t="s">
        <v>97</v>
      </c>
      <c r="C88" t="s">
        <v>41</v>
      </c>
      <c r="D88" t="s">
        <v>104</v>
      </c>
      <c r="E88" s="5">
        <v>5</v>
      </c>
      <c r="F88" s="3" t="s">
        <v>134</v>
      </c>
      <c r="G88" s="2" t="s">
        <v>28</v>
      </c>
    </row>
    <row r="89" spans="1:7">
      <c r="A89" t="s">
        <v>103</v>
      </c>
      <c r="B89" s="1" t="s">
        <v>135</v>
      </c>
      <c r="C89" t="s">
        <v>41</v>
      </c>
      <c r="D89" t="s">
        <v>104</v>
      </c>
      <c r="E89" s="5">
        <v>1</v>
      </c>
      <c r="F89" s="3" t="s">
        <v>136</v>
      </c>
      <c r="G89" s="2" t="s">
        <v>10</v>
      </c>
    </row>
    <row r="90" spans="1:7">
      <c r="A90" t="s">
        <v>103</v>
      </c>
      <c r="B90" s="1" t="s">
        <v>135</v>
      </c>
      <c r="C90" t="s">
        <v>41</v>
      </c>
      <c r="D90" t="s">
        <v>104</v>
      </c>
      <c r="E90" s="5">
        <v>2</v>
      </c>
      <c r="F90" s="3" t="s">
        <v>137</v>
      </c>
      <c r="G90" s="2" t="s">
        <v>12</v>
      </c>
    </row>
    <row r="91" spans="1:7">
      <c r="A91" t="s">
        <v>103</v>
      </c>
      <c r="B91" s="1" t="s">
        <v>135</v>
      </c>
      <c r="C91" t="s">
        <v>41</v>
      </c>
      <c r="D91" t="s">
        <v>104</v>
      </c>
      <c r="E91" s="5">
        <v>3</v>
      </c>
      <c r="F91" s="3" t="s">
        <v>138</v>
      </c>
      <c r="G91" s="2" t="s">
        <v>16</v>
      </c>
    </row>
    <row r="92" spans="1:7">
      <c r="A92" t="s">
        <v>103</v>
      </c>
      <c r="B92" s="1" t="s">
        <v>135</v>
      </c>
      <c r="C92" t="s">
        <v>41</v>
      </c>
      <c r="D92" t="s">
        <v>104</v>
      </c>
      <c r="E92" s="5">
        <v>4</v>
      </c>
      <c r="F92" s="3" t="s">
        <v>139</v>
      </c>
      <c r="G92" s="2" t="s">
        <v>31</v>
      </c>
    </row>
    <row r="93" spans="1:7">
      <c r="A93" t="s">
        <v>103</v>
      </c>
      <c r="B93" s="1" t="s">
        <v>135</v>
      </c>
      <c r="C93" t="s">
        <v>41</v>
      </c>
      <c r="D93" t="s">
        <v>104</v>
      </c>
      <c r="E93" s="5">
        <v>5</v>
      </c>
      <c r="F93" s="3" t="s">
        <v>140</v>
      </c>
      <c r="G93" s="2" t="s">
        <v>20</v>
      </c>
    </row>
    <row r="94" spans="1:7">
      <c r="A94" t="s">
        <v>141</v>
      </c>
      <c r="B94" s="1" t="s">
        <v>40</v>
      </c>
      <c r="C94" t="s">
        <v>41</v>
      </c>
      <c r="D94" t="s">
        <v>142</v>
      </c>
      <c r="E94" s="5">
        <v>1</v>
      </c>
      <c r="F94" s="3" t="s">
        <v>143</v>
      </c>
      <c r="G94" s="2" t="s">
        <v>7</v>
      </c>
    </row>
    <row r="95" spans="1:7">
      <c r="A95" t="s">
        <v>141</v>
      </c>
      <c r="B95" s="1" t="s">
        <v>40</v>
      </c>
      <c r="C95" t="s">
        <v>41</v>
      </c>
      <c r="D95" t="s">
        <v>142</v>
      </c>
      <c r="E95" s="5">
        <v>2</v>
      </c>
      <c r="F95" s="3" t="s">
        <v>144</v>
      </c>
      <c r="G95" s="2" t="s">
        <v>29</v>
      </c>
    </row>
    <row r="96" spans="1:7">
      <c r="A96" t="s">
        <v>141</v>
      </c>
      <c r="B96" s="1" t="s">
        <v>40</v>
      </c>
      <c r="C96" t="s">
        <v>41</v>
      </c>
      <c r="D96" t="s">
        <v>142</v>
      </c>
      <c r="E96" s="5">
        <v>3</v>
      </c>
      <c r="F96" s="3" t="s">
        <v>145</v>
      </c>
      <c r="G96" s="2" t="s">
        <v>24</v>
      </c>
    </row>
    <row r="97" spans="1:7">
      <c r="A97" t="s">
        <v>141</v>
      </c>
      <c r="B97" s="1" t="s">
        <v>40</v>
      </c>
      <c r="C97" t="s">
        <v>41</v>
      </c>
      <c r="D97" t="s">
        <v>142</v>
      </c>
      <c r="E97" s="5">
        <v>4</v>
      </c>
      <c r="F97" s="3" t="s">
        <v>146</v>
      </c>
      <c r="G97" s="2" t="s">
        <v>16</v>
      </c>
    </row>
    <row r="98" spans="1:7">
      <c r="A98" t="s">
        <v>141</v>
      </c>
      <c r="B98" s="1" t="s">
        <v>40</v>
      </c>
      <c r="C98" t="s">
        <v>41</v>
      </c>
      <c r="D98" t="s">
        <v>142</v>
      </c>
      <c r="E98" s="5">
        <v>5</v>
      </c>
      <c r="F98" s="3" t="s">
        <v>147</v>
      </c>
      <c r="G98" s="2" t="s">
        <v>20</v>
      </c>
    </row>
    <row r="99" spans="1:7">
      <c r="A99" t="s">
        <v>141</v>
      </c>
      <c r="B99" s="1" t="s">
        <v>45</v>
      </c>
      <c r="C99" t="s">
        <v>41</v>
      </c>
      <c r="D99" t="s">
        <v>142</v>
      </c>
      <c r="E99" s="5">
        <v>1</v>
      </c>
      <c r="F99" s="3" t="s">
        <v>148</v>
      </c>
      <c r="G99" s="2" t="s">
        <v>16</v>
      </c>
    </row>
    <row r="100" spans="1:7">
      <c r="A100" t="s">
        <v>141</v>
      </c>
      <c r="B100" s="1" t="s">
        <v>45</v>
      </c>
      <c r="C100" t="s">
        <v>41</v>
      </c>
      <c r="D100" t="s">
        <v>142</v>
      </c>
      <c r="E100" s="5">
        <v>2</v>
      </c>
      <c r="F100" s="3" t="s">
        <v>149</v>
      </c>
      <c r="G100" s="2" t="s">
        <v>28</v>
      </c>
    </row>
    <row r="101" spans="1:7">
      <c r="A101" t="s">
        <v>141</v>
      </c>
      <c r="B101" s="1" t="s">
        <v>45</v>
      </c>
      <c r="C101" t="s">
        <v>41</v>
      </c>
      <c r="D101" t="s">
        <v>142</v>
      </c>
      <c r="E101" s="5">
        <v>3</v>
      </c>
      <c r="F101" s="3" t="s">
        <v>150</v>
      </c>
      <c r="G101" s="2" t="s">
        <v>9</v>
      </c>
    </row>
    <row r="102" spans="1:7">
      <c r="A102" t="s">
        <v>141</v>
      </c>
      <c r="B102" s="1" t="s">
        <v>45</v>
      </c>
      <c r="C102" t="s">
        <v>41</v>
      </c>
      <c r="D102" t="s">
        <v>142</v>
      </c>
      <c r="E102" s="5">
        <v>4</v>
      </c>
      <c r="F102" s="3" t="s">
        <v>151</v>
      </c>
      <c r="G102" s="2" t="s">
        <v>15</v>
      </c>
    </row>
    <row r="103" spans="1:7">
      <c r="A103" t="s">
        <v>141</v>
      </c>
      <c r="B103" s="1" t="s">
        <v>45</v>
      </c>
      <c r="C103" t="s">
        <v>41</v>
      </c>
      <c r="D103" t="s">
        <v>142</v>
      </c>
      <c r="E103" s="5">
        <v>5</v>
      </c>
      <c r="F103" s="3" t="s">
        <v>152</v>
      </c>
      <c r="G103" s="2" t="s">
        <v>28</v>
      </c>
    </row>
    <row r="104" spans="1:7">
      <c r="A104" t="s">
        <v>141</v>
      </c>
      <c r="B104" s="1" t="s">
        <v>51</v>
      </c>
      <c r="C104" t="s">
        <v>41</v>
      </c>
      <c r="D104" t="s">
        <v>142</v>
      </c>
      <c r="E104" s="5">
        <v>1</v>
      </c>
      <c r="F104" s="3" t="s">
        <v>153</v>
      </c>
      <c r="G104" s="2" t="s">
        <v>19</v>
      </c>
    </row>
    <row r="105" spans="1:7">
      <c r="A105" t="s">
        <v>141</v>
      </c>
      <c r="B105" s="1" t="s">
        <v>51</v>
      </c>
      <c r="C105" t="s">
        <v>41</v>
      </c>
      <c r="D105" t="s">
        <v>142</v>
      </c>
      <c r="E105" s="5">
        <v>2</v>
      </c>
      <c r="F105" s="3" t="s">
        <v>154</v>
      </c>
      <c r="G105" s="2" t="s">
        <v>31</v>
      </c>
    </row>
    <row r="106" spans="1:7">
      <c r="A106" t="s">
        <v>141</v>
      </c>
      <c r="B106" s="1" t="s">
        <v>51</v>
      </c>
      <c r="C106" t="s">
        <v>41</v>
      </c>
      <c r="D106" t="s">
        <v>142</v>
      </c>
      <c r="E106" s="5">
        <v>3</v>
      </c>
      <c r="F106" s="3" t="s">
        <v>125</v>
      </c>
      <c r="G106" s="2" t="s">
        <v>24</v>
      </c>
    </row>
    <row r="107" spans="1:7">
      <c r="A107" t="s">
        <v>141</v>
      </c>
      <c r="B107" s="1" t="s">
        <v>51</v>
      </c>
      <c r="C107" t="s">
        <v>41</v>
      </c>
      <c r="D107" t="s">
        <v>142</v>
      </c>
      <c r="E107" s="5">
        <v>4</v>
      </c>
      <c r="F107" s="3" t="s">
        <v>155</v>
      </c>
      <c r="G107" s="2" t="s">
        <v>19</v>
      </c>
    </row>
    <row r="108" spans="1:7">
      <c r="A108" t="s">
        <v>141</v>
      </c>
      <c r="B108" s="1" t="s">
        <v>51</v>
      </c>
      <c r="C108" t="s">
        <v>41</v>
      </c>
      <c r="D108" t="s">
        <v>142</v>
      </c>
      <c r="E108" s="5">
        <v>5</v>
      </c>
      <c r="F108" s="3" t="s">
        <v>126</v>
      </c>
      <c r="G108" s="2" t="s">
        <v>23</v>
      </c>
    </row>
    <row r="109" spans="1:7">
      <c r="A109" t="s">
        <v>141</v>
      </c>
      <c r="B109" s="1" t="s">
        <v>57</v>
      </c>
      <c r="C109" t="s">
        <v>41</v>
      </c>
      <c r="D109" t="s">
        <v>142</v>
      </c>
      <c r="E109" s="5">
        <v>1</v>
      </c>
      <c r="F109" s="3" t="s">
        <v>156</v>
      </c>
      <c r="G109" s="2" t="s">
        <v>23</v>
      </c>
    </row>
    <row r="110" spans="1:7">
      <c r="A110" t="s">
        <v>141</v>
      </c>
      <c r="B110" s="1" t="s">
        <v>57</v>
      </c>
      <c r="C110" t="s">
        <v>41</v>
      </c>
      <c r="D110" t="s">
        <v>142</v>
      </c>
      <c r="E110" s="5">
        <v>2</v>
      </c>
      <c r="F110" s="3" t="s">
        <v>157</v>
      </c>
      <c r="G110" s="2" t="s">
        <v>24</v>
      </c>
    </row>
    <row r="111" spans="1:7">
      <c r="A111" t="s">
        <v>141</v>
      </c>
      <c r="B111" s="1" t="s">
        <v>57</v>
      </c>
      <c r="C111" t="s">
        <v>41</v>
      </c>
      <c r="D111" t="s">
        <v>142</v>
      </c>
      <c r="E111" s="5">
        <v>3</v>
      </c>
      <c r="F111" s="3" t="s">
        <v>158</v>
      </c>
      <c r="G111" s="2" t="s">
        <v>25</v>
      </c>
    </row>
    <row r="112" spans="1:7">
      <c r="A112" t="s">
        <v>141</v>
      </c>
      <c r="B112" s="1" t="s">
        <v>57</v>
      </c>
      <c r="C112" t="s">
        <v>41</v>
      </c>
      <c r="D112" t="s">
        <v>142</v>
      </c>
      <c r="E112" s="5">
        <v>4</v>
      </c>
      <c r="F112" s="3" t="s">
        <v>128</v>
      </c>
      <c r="G112" s="2" t="s">
        <v>16</v>
      </c>
    </row>
    <row r="113" spans="1:7">
      <c r="A113" t="s">
        <v>141</v>
      </c>
      <c r="B113" s="1" t="s">
        <v>57</v>
      </c>
      <c r="C113" t="s">
        <v>41</v>
      </c>
      <c r="D113" t="s">
        <v>142</v>
      </c>
      <c r="E113" s="5">
        <v>5</v>
      </c>
      <c r="F113" s="3" t="s">
        <v>159</v>
      </c>
      <c r="G113" s="2" t="s">
        <v>17</v>
      </c>
    </row>
    <row r="114" spans="1:7">
      <c r="A114" t="s">
        <v>141</v>
      </c>
      <c r="B114" s="1" t="s">
        <v>63</v>
      </c>
      <c r="C114" t="s">
        <v>41</v>
      </c>
      <c r="D114" t="s">
        <v>142</v>
      </c>
      <c r="E114" s="5">
        <v>1</v>
      </c>
      <c r="F114" s="3" t="s">
        <v>160</v>
      </c>
      <c r="G114" s="2" t="s">
        <v>8</v>
      </c>
    </row>
    <row r="115" spans="1:7">
      <c r="A115" t="s">
        <v>141</v>
      </c>
      <c r="B115" s="1" t="s">
        <v>63</v>
      </c>
      <c r="C115" t="s">
        <v>41</v>
      </c>
      <c r="D115" t="s">
        <v>142</v>
      </c>
      <c r="E115" s="5">
        <v>2</v>
      </c>
      <c r="F115" s="3" t="s">
        <v>161</v>
      </c>
      <c r="G115" s="2" t="s">
        <v>25</v>
      </c>
    </row>
    <row r="116" spans="1:7">
      <c r="A116" t="s">
        <v>141</v>
      </c>
      <c r="B116" s="1" t="s">
        <v>63</v>
      </c>
      <c r="C116" t="s">
        <v>41</v>
      </c>
      <c r="D116" t="s">
        <v>142</v>
      </c>
      <c r="E116" s="5">
        <v>3</v>
      </c>
      <c r="F116" s="3" t="s">
        <v>134</v>
      </c>
      <c r="G116" s="2" t="s">
        <v>28</v>
      </c>
    </row>
    <row r="117" spans="1:7">
      <c r="A117" t="s">
        <v>141</v>
      </c>
      <c r="B117" s="1" t="s">
        <v>63</v>
      </c>
      <c r="C117" t="s">
        <v>41</v>
      </c>
      <c r="D117" t="s">
        <v>142</v>
      </c>
      <c r="E117" s="5">
        <v>4</v>
      </c>
      <c r="F117" s="3" t="s">
        <v>162</v>
      </c>
      <c r="G117" s="2" t="s">
        <v>9</v>
      </c>
    </row>
    <row r="118" spans="1:7">
      <c r="A118" t="s">
        <v>141</v>
      </c>
      <c r="B118" s="1" t="s">
        <v>63</v>
      </c>
      <c r="C118" t="s">
        <v>41</v>
      </c>
      <c r="D118" t="s">
        <v>142</v>
      </c>
      <c r="E118" s="5">
        <v>5</v>
      </c>
      <c r="F118" s="3" t="s">
        <v>163</v>
      </c>
      <c r="G118" s="2" t="s">
        <v>20</v>
      </c>
    </row>
    <row r="119" spans="1:7">
      <c r="A119" t="s">
        <v>141</v>
      </c>
      <c r="B119" s="1" t="s">
        <v>91</v>
      </c>
      <c r="C119" t="s">
        <v>41</v>
      </c>
      <c r="D119" t="s">
        <v>142</v>
      </c>
      <c r="E119" s="5">
        <v>1</v>
      </c>
      <c r="F119" s="3" t="s">
        <v>164</v>
      </c>
      <c r="G119" s="2" t="s">
        <v>19</v>
      </c>
    </row>
    <row r="120" spans="1:7">
      <c r="A120" t="s">
        <v>141</v>
      </c>
      <c r="B120" s="1" t="s">
        <v>91</v>
      </c>
      <c r="C120" t="s">
        <v>41</v>
      </c>
      <c r="D120" t="s">
        <v>142</v>
      </c>
      <c r="E120" s="5">
        <v>2</v>
      </c>
      <c r="F120" s="3" t="s">
        <v>165</v>
      </c>
      <c r="G120" s="2" t="s">
        <v>9</v>
      </c>
    </row>
    <row r="121" spans="1:7">
      <c r="A121" t="s">
        <v>141</v>
      </c>
      <c r="B121" s="1" t="s">
        <v>91</v>
      </c>
      <c r="C121" t="s">
        <v>41</v>
      </c>
      <c r="D121" t="s">
        <v>142</v>
      </c>
      <c r="E121" s="5">
        <v>3</v>
      </c>
      <c r="F121" s="3" t="s">
        <v>166</v>
      </c>
      <c r="G121" s="2" t="s">
        <v>20</v>
      </c>
    </row>
    <row r="122" spans="1:7">
      <c r="A122" t="s">
        <v>141</v>
      </c>
      <c r="B122" s="1" t="s">
        <v>91</v>
      </c>
      <c r="C122" t="s">
        <v>41</v>
      </c>
      <c r="D122" t="s">
        <v>142</v>
      </c>
      <c r="E122" s="5">
        <v>4</v>
      </c>
      <c r="F122" s="3" t="s">
        <v>139</v>
      </c>
      <c r="G122" s="2" t="s">
        <v>31</v>
      </c>
    </row>
    <row r="123" spans="1:7">
      <c r="A123" t="s">
        <v>167</v>
      </c>
      <c r="B123" s="1" t="s">
        <v>40</v>
      </c>
      <c r="C123" t="s">
        <v>168</v>
      </c>
      <c r="D123" t="s">
        <v>42</v>
      </c>
      <c r="E123" s="5">
        <v>1</v>
      </c>
      <c r="F123" s="3" t="s">
        <v>43</v>
      </c>
      <c r="G123" s="2" t="s">
        <v>31</v>
      </c>
    </row>
    <row r="124" spans="1:7">
      <c r="A124" t="s">
        <v>167</v>
      </c>
      <c r="B124" s="1" t="s">
        <v>40</v>
      </c>
      <c r="C124" t="s">
        <v>168</v>
      </c>
      <c r="D124" t="s">
        <v>42</v>
      </c>
      <c r="E124" s="5">
        <v>2</v>
      </c>
      <c r="F124" s="3" t="s">
        <v>46</v>
      </c>
      <c r="G124" s="2" t="s">
        <v>20</v>
      </c>
    </row>
    <row r="125" spans="1:7">
      <c r="A125" t="s">
        <v>167</v>
      </c>
      <c r="B125" s="1" t="s">
        <v>40</v>
      </c>
      <c r="C125" t="s">
        <v>168</v>
      </c>
      <c r="D125" t="s">
        <v>42</v>
      </c>
      <c r="E125" s="5">
        <v>3</v>
      </c>
      <c r="F125" s="3" t="s">
        <v>47</v>
      </c>
      <c r="G125" s="2" t="s">
        <v>17</v>
      </c>
    </row>
    <row r="126" spans="1:7">
      <c r="A126" t="s">
        <v>167</v>
      </c>
      <c r="B126" s="1" t="s">
        <v>40</v>
      </c>
      <c r="C126" t="s">
        <v>168</v>
      </c>
      <c r="D126" t="s">
        <v>42</v>
      </c>
      <c r="E126" s="5">
        <v>4</v>
      </c>
      <c r="F126" s="3" t="s">
        <v>48</v>
      </c>
      <c r="G126" s="2" t="s">
        <v>28</v>
      </c>
    </row>
    <row r="127" spans="1:7">
      <c r="A127" t="s">
        <v>167</v>
      </c>
      <c r="B127" s="1" t="s">
        <v>40</v>
      </c>
      <c r="C127" t="s">
        <v>168</v>
      </c>
      <c r="D127" t="s">
        <v>42</v>
      </c>
      <c r="E127" s="5">
        <v>5</v>
      </c>
      <c r="F127" s="3" t="s">
        <v>50</v>
      </c>
      <c r="G127" s="2" t="s">
        <v>22</v>
      </c>
    </row>
    <row r="128" spans="1:7">
      <c r="A128" t="s">
        <v>167</v>
      </c>
      <c r="B128" s="1" t="s">
        <v>45</v>
      </c>
      <c r="C128" t="s">
        <v>168</v>
      </c>
      <c r="D128" t="s">
        <v>42</v>
      </c>
      <c r="E128" s="5">
        <v>1</v>
      </c>
      <c r="F128" s="3" t="s">
        <v>53</v>
      </c>
      <c r="G128" s="2" t="s">
        <v>9</v>
      </c>
    </row>
    <row r="129" spans="1:7">
      <c r="A129" t="s">
        <v>167</v>
      </c>
      <c r="B129" s="1" t="s">
        <v>45</v>
      </c>
      <c r="C129" t="s">
        <v>168</v>
      </c>
      <c r="D129" t="s">
        <v>42</v>
      </c>
      <c r="E129" s="5">
        <v>2</v>
      </c>
      <c r="F129" s="3" t="s">
        <v>56</v>
      </c>
      <c r="G129" s="2" t="s">
        <v>12</v>
      </c>
    </row>
    <row r="130" spans="1:7">
      <c r="A130" t="s">
        <v>167</v>
      </c>
      <c r="B130" s="1" t="s">
        <v>45</v>
      </c>
      <c r="C130" t="s">
        <v>168</v>
      </c>
      <c r="D130" t="s">
        <v>42</v>
      </c>
      <c r="E130" s="5">
        <v>3</v>
      </c>
      <c r="F130" s="3" t="s">
        <v>54</v>
      </c>
      <c r="G130" s="2" t="s">
        <v>29</v>
      </c>
    </row>
    <row r="131" spans="1:7">
      <c r="A131" t="s">
        <v>167</v>
      </c>
      <c r="B131" s="1" t="s">
        <v>45</v>
      </c>
      <c r="C131" t="s">
        <v>168</v>
      </c>
      <c r="D131" t="s">
        <v>42</v>
      </c>
      <c r="E131" s="5">
        <v>4</v>
      </c>
      <c r="F131" s="3" t="s">
        <v>59</v>
      </c>
      <c r="G131" s="2" t="s">
        <v>14</v>
      </c>
    </row>
    <row r="132" spans="1:7">
      <c r="A132" t="s">
        <v>167</v>
      </c>
      <c r="B132" s="1" t="s">
        <v>51</v>
      </c>
      <c r="C132" t="s">
        <v>168</v>
      </c>
      <c r="D132" t="s">
        <v>42</v>
      </c>
      <c r="E132" s="5">
        <v>1</v>
      </c>
      <c r="F132" s="3" t="s">
        <v>60</v>
      </c>
      <c r="G132" s="2" t="s">
        <v>20</v>
      </c>
    </row>
    <row r="133" spans="1:7">
      <c r="A133" t="s">
        <v>167</v>
      </c>
      <c r="B133" s="1" t="s">
        <v>51</v>
      </c>
      <c r="C133" t="s">
        <v>168</v>
      </c>
      <c r="D133" t="s">
        <v>42</v>
      </c>
      <c r="E133" s="5">
        <v>2</v>
      </c>
      <c r="F133" s="3" t="s">
        <v>61</v>
      </c>
      <c r="G133" s="2" t="s">
        <v>9</v>
      </c>
    </row>
    <row r="134" spans="1:7">
      <c r="A134" t="s">
        <v>167</v>
      </c>
      <c r="B134" s="1" t="s">
        <v>51</v>
      </c>
      <c r="C134" t="s">
        <v>168</v>
      </c>
      <c r="D134" t="s">
        <v>42</v>
      </c>
      <c r="E134" s="5">
        <v>3</v>
      </c>
      <c r="F134" s="3" t="s">
        <v>62</v>
      </c>
      <c r="G134" s="2" t="s">
        <v>12</v>
      </c>
    </row>
    <row r="135" spans="1:7">
      <c r="A135" t="s">
        <v>167</v>
      </c>
      <c r="B135" s="1" t="s">
        <v>51</v>
      </c>
      <c r="C135" t="s">
        <v>168</v>
      </c>
      <c r="D135" t="s">
        <v>42</v>
      </c>
      <c r="E135" s="5">
        <v>4</v>
      </c>
      <c r="F135" s="3" t="s">
        <v>66</v>
      </c>
      <c r="G135" s="2" t="s">
        <v>9</v>
      </c>
    </row>
    <row r="136" spans="1:7">
      <c r="A136" t="s">
        <v>167</v>
      </c>
      <c r="B136" s="1" t="s">
        <v>57</v>
      </c>
      <c r="C136" t="s">
        <v>168</v>
      </c>
      <c r="D136" t="s">
        <v>42</v>
      </c>
      <c r="E136" s="5">
        <v>1</v>
      </c>
      <c r="F136" s="3" t="s">
        <v>67</v>
      </c>
      <c r="G136" s="2" t="s">
        <v>28</v>
      </c>
    </row>
    <row r="137" spans="1:7">
      <c r="A137" t="s">
        <v>167</v>
      </c>
      <c r="B137" s="1" t="s">
        <v>57</v>
      </c>
      <c r="C137" t="s">
        <v>168</v>
      </c>
      <c r="D137" t="s">
        <v>42</v>
      </c>
      <c r="E137" s="5">
        <v>2</v>
      </c>
      <c r="F137" s="3" t="s">
        <v>169</v>
      </c>
      <c r="G137" s="2" t="s">
        <v>28</v>
      </c>
    </row>
    <row r="138" spans="1:7">
      <c r="A138" t="s">
        <v>167</v>
      </c>
      <c r="B138" s="1" t="s">
        <v>57</v>
      </c>
      <c r="C138" t="s">
        <v>168</v>
      </c>
      <c r="D138" t="s">
        <v>42</v>
      </c>
      <c r="E138" s="5">
        <v>3</v>
      </c>
      <c r="F138" s="3" t="s">
        <v>68</v>
      </c>
      <c r="G138" s="2" t="s">
        <v>23</v>
      </c>
    </row>
    <row r="139" spans="1:7">
      <c r="A139" t="s">
        <v>167</v>
      </c>
      <c r="B139" s="1" t="s">
        <v>57</v>
      </c>
      <c r="C139" t="s">
        <v>168</v>
      </c>
      <c r="D139" t="s">
        <v>42</v>
      </c>
      <c r="E139" s="5">
        <v>4</v>
      </c>
      <c r="F139" s="3" t="s">
        <v>64</v>
      </c>
      <c r="G139" s="2" t="s">
        <v>16</v>
      </c>
    </row>
    <row r="140" spans="1:7">
      <c r="A140" t="s">
        <v>170</v>
      </c>
      <c r="B140" s="1" t="s">
        <v>40</v>
      </c>
      <c r="C140" t="s">
        <v>168</v>
      </c>
      <c r="D140" t="s">
        <v>70</v>
      </c>
      <c r="E140" s="5">
        <v>3</v>
      </c>
      <c r="F140" s="3" t="s">
        <v>43</v>
      </c>
      <c r="G140" s="2" t="s">
        <v>31</v>
      </c>
    </row>
    <row r="141" spans="1:7">
      <c r="A141" t="s">
        <v>170</v>
      </c>
      <c r="B141" s="1" t="s">
        <v>45</v>
      </c>
      <c r="C141" t="s">
        <v>168</v>
      </c>
      <c r="D141" t="s">
        <v>70</v>
      </c>
      <c r="E141" s="5">
        <v>1</v>
      </c>
      <c r="F141" s="3" t="s">
        <v>75</v>
      </c>
      <c r="G141" s="2" t="s">
        <v>30</v>
      </c>
    </row>
    <row r="142" spans="1:7">
      <c r="A142" t="s">
        <v>170</v>
      </c>
      <c r="B142" s="1" t="s">
        <v>45</v>
      </c>
      <c r="C142" t="s">
        <v>168</v>
      </c>
      <c r="D142" t="s">
        <v>70</v>
      </c>
      <c r="E142" s="5">
        <v>2</v>
      </c>
      <c r="F142" s="3" t="s">
        <v>78</v>
      </c>
      <c r="G142" s="2" t="s">
        <v>23</v>
      </c>
    </row>
    <row r="143" spans="1:7">
      <c r="A143" t="s">
        <v>170</v>
      </c>
      <c r="B143" s="1" t="s">
        <v>45</v>
      </c>
      <c r="C143" t="s">
        <v>168</v>
      </c>
      <c r="D143" t="s">
        <v>70</v>
      </c>
      <c r="E143" s="5">
        <v>3</v>
      </c>
      <c r="F143" s="3" t="s">
        <v>171</v>
      </c>
      <c r="G143" s="2" t="s">
        <v>24</v>
      </c>
    </row>
    <row r="144" spans="1:7">
      <c r="A144" t="s">
        <v>170</v>
      </c>
      <c r="B144" s="1" t="s">
        <v>45</v>
      </c>
      <c r="C144" t="s">
        <v>168</v>
      </c>
      <c r="D144" t="s">
        <v>70</v>
      </c>
      <c r="E144" s="5">
        <v>4</v>
      </c>
      <c r="F144" s="3" t="s">
        <v>79</v>
      </c>
      <c r="G144" s="2" t="s">
        <v>28</v>
      </c>
    </row>
    <row r="145" spans="1:7">
      <c r="A145" t="s">
        <v>170</v>
      </c>
      <c r="B145" s="1" t="s">
        <v>45</v>
      </c>
      <c r="C145" t="s">
        <v>168</v>
      </c>
      <c r="D145" t="s">
        <v>70</v>
      </c>
      <c r="E145" s="5">
        <v>5</v>
      </c>
      <c r="F145" s="3" t="s">
        <v>80</v>
      </c>
      <c r="G145" s="2" t="s">
        <v>20</v>
      </c>
    </row>
    <row r="146" spans="1:7">
      <c r="A146" t="s">
        <v>170</v>
      </c>
      <c r="B146" s="1" t="s">
        <v>51</v>
      </c>
      <c r="C146" t="s">
        <v>168</v>
      </c>
      <c r="D146" t="s">
        <v>70</v>
      </c>
      <c r="E146" s="5">
        <v>1</v>
      </c>
      <c r="F146" s="3" t="s">
        <v>172</v>
      </c>
      <c r="G146" s="2" t="s">
        <v>12</v>
      </c>
    </row>
    <row r="147" spans="1:7">
      <c r="A147" t="s">
        <v>170</v>
      </c>
      <c r="B147" s="1" t="s">
        <v>51</v>
      </c>
      <c r="C147" t="s">
        <v>168</v>
      </c>
      <c r="D147" t="s">
        <v>70</v>
      </c>
      <c r="E147" s="5">
        <v>2</v>
      </c>
      <c r="F147" s="3" t="s">
        <v>81</v>
      </c>
      <c r="G147" s="2" t="s">
        <v>16</v>
      </c>
    </row>
    <row r="148" spans="1:7">
      <c r="A148" t="s">
        <v>170</v>
      </c>
      <c r="B148" s="1" t="s">
        <v>51</v>
      </c>
      <c r="C148" t="s">
        <v>168</v>
      </c>
      <c r="D148" t="s">
        <v>70</v>
      </c>
      <c r="E148" s="5">
        <v>3</v>
      </c>
      <c r="F148" s="3" t="s">
        <v>82</v>
      </c>
      <c r="G148" s="2" t="s">
        <v>31</v>
      </c>
    </row>
    <row r="149" spans="1:7">
      <c r="A149" t="s">
        <v>170</v>
      </c>
      <c r="B149" s="1" t="s">
        <v>51</v>
      </c>
      <c r="C149" t="s">
        <v>168</v>
      </c>
      <c r="D149" t="s">
        <v>70</v>
      </c>
      <c r="E149" s="5">
        <v>4</v>
      </c>
      <c r="F149" s="3" t="s">
        <v>83</v>
      </c>
      <c r="G149" s="2" t="s">
        <v>28</v>
      </c>
    </row>
    <row r="150" spans="1:7">
      <c r="A150" t="s">
        <v>170</v>
      </c>
      <c r="B150" s="1" t="s">
        <v>51</v>
      </c>
      <c r="C150" t="s">
        <v>168</v>
      </c>
      <c r="D150" t="s">
        <v>70</v>
      </c>
      <c r="E150" s="5">
        <v>5</v>
      </c>
      <c r="F150" s="3" t="s">
        <v>173</v>
      </c>
      <c r="G150" s="2" t="s">
        <v>22</v>
      </c>
    </row>
    <row r="151" spans="1:7">
      <c r="A151" t="s">
        <v>170</v>
      </c>
      <c r="B151" s="1" t="s">
        <v>57</v>
      </c>
      <c r="C151" t="s">
        <v>168</v>
      </c>
      <c r="D151" t="s">
        <v>70</v>
      </c>
      <c r="E151" s="5">
        <v>1</v>
      </c>
      <c r="F151" s="3" t="s">
        <v>86</v>
      </c>
      <c r="G151" s="2" t="s">
        <v>20</v>
      </c>
    </row>
    <row r="152" spans="1:7">
      <c r="A152" t="s">
        <v>170</v>
      </c>
      <c r="B152" s="1" t="s">
        <v>57</v>
      </c>
      <c r="C152" t="s">
        <v>168</v>
      </c>
      <c r="D152" t="s">
        <v>70</v>
      </c>
      <c r="E152" s="5">
        <v>2</v>
      </c>
      <c r="F152" s="3" t="s">
        <v>85</v>
      </c>
      <c r="G152" s="2" t="s">
        <v>9</v>
      </c>
    </row>
    <row r="153" spans="1:7">
      <c r="A153" t="s">
        <v>170</v>
      </c>
      <c r="B153" s="1" t="s">
        <v>57</v>
      </c>
      <c r="C153" t="s">
        <v>168</v>
      </c>
      <c r="D153" t="s">
        <v>70</v>
      </c>
      <c r="E153" s="5">
        <v>3</v>
      </c>
      <c r="F153" s="3" t="s">
        <v>89</v>
      </c>
      <c r="G153" s="2" t="s">
        <v>13</v>
      </c>
    </row>
    <row r="154" spans="1:7">
      <c r="A154" t="s">
        <v>170</v>
      </c>
      <c r="B154" s="1" t="s">
        <v>57</v>
      </c>
      <c r="C154" t="s">
        <v>168</v>
      </c>
      <c r="D154" t="s">
        <v>70</v>
      </c>
      <c r="E154" s="5">
        <v>4</v>
      </c>
      <c r="F154" s="3" t="s">
        <v>92</v>
      </c>
      <c r="G154" s="2" t="s">
        <v>12</v>
      </c>
    </row>
    <row r="155" spans="1:7">
      <c r="A155" t="s">
        <v>170</v>
      </c>
      <c r="B155" s="1" t="s">
        <v>57</v>
      </c>
      <c r="C155" t="s">
        <v>168</v>
      </c>
      <c r="D155" t="s">
        <v>70</v>
      </c>
      <c r="E155" s="5">
        <v>5</v>
      </c>
      <c r="F155" s="3" t="s">
        <v>174</v>
      </c>
      <c r="G155" s="2" t="s">
        <v>23</v>
      </c>
    </row>
    <row r="156" spans="1:7">
      <c r="A156" t="s">
        <v>170</v>
      </c>
      <c r="B156" s="1" t="s">
        <v>63</v>
      </c>
      <c r="C156" t="s">
        <v>168</v>
      </c>
      <c r="D156" t="s">
        <v>70</v>
      </c>
      <c r="E156" s="5">
        <v>1</v>
      </c>
      <c r="F156" s="3" t="s">
        <v>175</v>
      </c>
      <c r="G156" s="2" t="s">
        <v>9</v>
      </c>
    </row>
    <row r="157" spans="1:7">
      <c r="A157" t="s">
        <v>170</v>
      </c>
      <c r="B157" s="1" t="s">
        <v>63</v>
      </c>
      <c r="C157" t="s">
        <v>168</v>
      </c>
      <c r="D157" t="s">
        <v>70</v>
      </c>
      <c r="E157" s="5">
        <v>2</v>
      </c>
      <c r="F157" s="3" t="s">
        <v>94</v>
      </c>
      <c r="G157" s="2" t="s">
        <v>16</v>
      </c>
    </row>
    <row r="158" spans="1:7">
      <c r="A158" t="s">
        <v>170</v>
      </c>
      <c r="B158" s="1" t="s">
        <v>63</v>
      </c>
      <c r="C158" t="s">
        <v>168</v>
      </c>
      <c r="D158" t="s">
        <v>70</v>
      </c>
      <c r="E158" s="5">
        <v>3</v>
      </c>
      <c r="F158" s="3" t="s">
        <v>96</v>
      </c>
      <c r="G158" s="2" t="s">
        <v>13</v>
      </c>
    </row>
    <row r="159" spans="1:7">
      <c r="A159" t="s">
        <v>170</v>
      </c>
      <c r="B159" s="1" t="s">
        <v>63</v>
      </c>
      <c r="C159" t="s">
        <v>168</v>
      </c>
      <c r="D159" t="s">
        <v>70</v>
      </c>
      <c r="E159" s="5">
        <v>4</v>
      </c>
      <c r="F159" s="3" t="s">
        <v>99</v>
      </c>
      <c r="G159" s="2" t="s">
        <v>9</v>
      </c>
    </row>
    <row r="160" spans="1:7">
      <c r="A160" t="s">
        <v>170</v>
      </c>
      <c r="B160" s="1" t="s">
        <v>63</v>
      </c>
      <c r="C160" t="s">
        <v>168</v>
      </c>
      <c r="D160" t="s">
        <v>70</v>
      </c>
      <c r="E160" s="5">
        <v>5</v>
      </c>
      <c r="F160" s="3" t="s">
        <v>169</v>
      </c>
      <c r="G160" s="2" t="s">
        <v>28</v>
      </c>
    </row>
    <row r="161" spans="1:7">
      <c r="A161" t="s">
        <v>170</v>
      </c>
      <c r="B161" s="1" t="s">
        <v>91</v>
      </c>
      <c r="C161" t="s">
        <v>168</v>
      </c>
      <c r="D161" t="s">
        <v>70</v>
      </c>
      <c r="E161" s="5">
        <v>1</v>
      </c>
      <c r="F161" s="3" t="s">
        <v>176</v>
      </c>
      <c r="G161" s="2" t="s">
        <v>19</v>
      </c>
    </row>
    <row r="162" spans="1:7">
      <c r="A162" t="s">
        <v>170</v>
      </c>
      <c r="B162" s="1" t="s">
        <v>91</v>
      </c>
      <c r="C162" t="s">
        <v>168</v>
      </c>
      <c r="D162" t="s">
        <v>70</v>
      </c>
      <c r="E162" s="5">
        <v>2</v>
      </c>
      <c r="F162" s="3" t="s">
        <v>102</v>
      </c>
      <c r="G162" s="2" t="s">
        <v>24</v>
      </c>
    </row>
    <row r="163" spans="1:7">
      <c r="A163" t="s">
        <v>170</v>
      </c>
      <c r="B163" s="1" t="s">
        <v>91</v>
      </c>
      <c r="C163" t="s">
        <v>168</v>
      </c>
      <c r="D163" t="s">
        <v>70</v>
      </c>
      <c r="E163" s="5">
        <v>3</v>
      </c>
      <c r="F163" s="3" t="s">
        <v>72</v>
      </c>
      <c r="G163" s="2" t="s">
        <v>19</v>
      </c>
    </row>
    <row r="164" spans="1:7">
      <c r="A164" t="s">
        <v>170</v>
      </c>
      <c r="B164" s="1" t="s">
        <v>91</v>
      </c>
      <c r="C164" t="s">
        <v>168</v>
      </c>
      <c r="D164" t="s">
        <v>70</v>
      </c>
      <c r="E164" s="5">
        <v>4</v>
      </c>
      <c r="F164" s="3" t="s">
        <v>177</v>
      </c>
      <c r="G164" s="2" t="s">
        <v>20</v>
      </c>
    </row>
    <row r="165" spans="1:7">
      <c r="A165" t="s">
        <v>170</v>
      </c>
      <c r="B165" s="1" t="s">
        <v>91</v>
      </c>
      <c r="C165" t="s">
        <v>168</v>
      </c>
      <c r="D165" t="s">
        <v>70</v>
      </c>
      <c r="E165" s="5">
        <v>5</v>
      </c>
      <c r="F165" s="3" t="s">
        <v>71</v>
      </c>
      <c r="G165" s="2" t="s">
        <v>23</v>
      </c>
    </row>
    <row r="166" spans="1:7">
      <c r="A166" t="s">
        <v>178</v>
      </c>
      <c r="B166" s="1" t="s">
        <v>40</v>
      </c>
      <c r="C166" t="s">
        <v>168</v>
      </c>
      <c r="D166" t="s">
        <v>104</v>
      </c>
      <c r="E166" s="5">
        <v>1</v>
      </c>
      <c r="F166" s="3" t="s">
        <v>43</v>
      </c>
      <c r="G166" s="2" t="s">
        <v>31</v>
      </c>
    </row>
    <row r="167" spans="1:7">
      <c r="A167" t="s">
        <v>178</v>
      </c>
      <c r="B167" s="1" t="s">
        <v>40</v>
      </c>
      <c r="C167" t="s">
        <v>168</v>
      </c>
      <c r="D167" t="s">
        <v>104</v>
      </c>
      <c r="E167" s="5">
        <v>2</v>
      </c>
      <c r="F167" s="3" t="s">
        <v>106</v>
      </c>
      <c r="G167" s="2" t="s">
        <v>23</v>
      </c>
    </row>
    <row r="168" spans="1:7">
      <c r="A168" t="s">
        <v>178</v>
      </c>
      <c r="B168" s="1" t="s">
        <v>40</v>
      </c>
      <c r="C168" t="s">
        <v>168</v>
      </c>
      <c r="D168" t="s">
        <v>104</v>
      </c>
      <c r="E168" s="5">
        <v>3</v>
      </c>
      <c r="F168" s="3" t="s">
        <v>107</v>
      </c>
      <c r="G168" s="2" t="s">
        <v>29</v>
      </c>
    </row>
    <row r="169" spans="1:7">
      <c r="A169" t="s">
        <v>178</v>
      </c>
      <c r="B169" s="1" t="s">
        <v>45</v>
      </c>
      <c r="C169" t="s">
        <v>168</v>
      </c>
      <c r="D169" t="s">
        <v>104</v>
      </c>
      <c r="E169" s="5">
        <v>1</v>
      </c>
      <c r="F169" s="3" t="s">
        <v>148</v>
      </c>
      <c r="G169" s="2" t="s">
        <v>16</v>
      </c>
    </row>
    <row r="170" spans="1:7">
      <c r="A170" t="s">
        <v>178</v>
      </c>
      <c r="B170" s="1" t="s">
        <v>45</v>
      </c>
      <c r="C170" t="s">
        <v>168</v>
      </c>
      <c r="D170" t="s">
        <v>104</v>
      </c>
      <c r="E170" s="5">
        <v>2</v>
      </c>
      <c r="F170" s="3" t="s">
        <v>110</v>
      </c>
      <c r="G170" s="2" t="s">
        <v>9</v>
      </c>
    </row>
    <row r="171" spans="1:7">
      <c r="A171" t="s">
        <v>178</v>
      </c>
      <c r="B171" s="1" t="s">
        <v>45</v>
      </c>
      <c r="C171" t="s">
        <v>168</v>
      </c>
      <c r="D171" t="s">
        <v>104</v>
      </c>
      <c r="E171" s="5">
        <v>3</v>
      </c>
      <c r="F171" s="3" t="s">
        <v>82</v>
      </c>
      <c r="G171" s="2" t="s">
        <v>31</v>
      </c>
    </row>
    <row r="172" spans="1:7">
      <c r="A172" t="s">
        <v>178</v>
      </c>
      <c r="B172" s="1" t="s">
        <v>45</v>
      </c>
      <c r="C172" t="s">
        <v>168</v>
      </c>
      <c r="D172" t="s">
        <v>104</v>
      </c>
      <c r="E172" s="5">
        <v>4</v>
      </c>
      <c r="F172" s="3" t="s">
        <v>112</v>
      </c>
      <c r="G172" s="2" t="s">
        <v>28</v>
      </c>
    </row>
    <row r="173" spans="1:7">
      <c r="A173" t="s">
        <v>178</v>
      </c>
      <c r="B173" s="1" t="s">
        <v>45</v>
      </c>
      <c r="C173" t="s">
        <v>168</v>
      </c>
      <c r="D173" t="s">
        <v>104</v>
      </c>
      <c r="E173" s="5">
        <v>5</v>
      </c>
      <c r="F173" s="3" t="s">
        <v>83</v>
      </c>
      <c r="G173" s="2" t="s">
        <v>28</v>
      </c>
    </row>
    <row r="174" spans="1:7">
      <c r="A174" t="s">
        <v>178</v>
      </c>
      <c r="B174" s="1" t="s">
        <v>51</v>
      </c>
      <c r="C174" t="s">
        <v>168</v>
      </c>
      <c r="D174" t="s">
        <v>104</v>
      </c>
      <c r="E174" s="5">
        <v>1</v>
      </c>
      <c r="F174" s="3" t="s">
        <v>113</v>
      </c>
      <c r="G174" s="2" t="s">
        <v>29</v>
      </c>
    </row>
    <row r="175" spans="1:7">
      <c r="A175" t="s">
        <v>178</v>
      </c>
      <c r="B175" s="1" t="s">
        <v>51</v>
      </c>
      <c r="C175" t="s">
        <v>168</v>
      </c>
      <c r="D175" t="s">
        <v>104</v>
      </c>
      <c r="E175" s="5">
        <v>2</v>
      </c>
      <c r="F175" s="3" t="s">
        <v>116</v>
      </c>
      <c r="G175" s="2" t="s">
        <v>8</v>
      </c>
    </row>
    <row r="176" spans="1:7">
      <c r="A176" t="s">
        <v>178</v>
      </c>
      <c r="B176" s="1" t="s">
        <v>51</v>
      </c>
      <c r="C176" t="s">
        <v>168</v>
      </c>
      <c r="D176" t="s">
        <v>104</v>
      </c>
      <c r="E176" s="5">
        <v>3</v>
      </c>
      <c r="F176" s="3" t="s">
        <v>118</v>
      </c>
      <c r="G176" s="2" t="s">
        <v>9</v>
      </c>
    </row>
    <row r="177" spans="1:7">
      <c r="A177" t="s">
        <v>178</v>
      </c>
      <c r="B177" s="1" t="s">
        <v>51</v>
      </c>
      <c r="C177" t="s">
        <v>168</v>
      </c>
      <c r="D177" t="s">
        <v>104</v>
      </c>
      <c r="E177" s="5">
        <v>4</v>
      </c>
      <c r="F177" s="3" t="s">
        <v>119</v>
      </c>
      <c r="G177" s="2" t="s">
        <v>23</v>
      </c>
    </row>
    <row r="178" spans="1:7">
      <c r="A178" t="s">
        <v>178</v>
      </c>
      <c r="B178" s="1" t="s">
        <v>51</v>
      </c>
      <c r="C178" t="s">
        <v>168</v>
      </c>
      <c r="D178" t="s">
        <v>104</v>
      </c>
      <c r="E178" s="5">
        <v>5</v>
      </c>
      <c r="F178" s="3" t="s">
        <v>120</v>
      </c>
      <c r="G178" s="2" t="s">
        <v>24</v>
      </c>
    </row>
    <row r="179" spans="1:7">
      <c r="A179" t="s">
        <v>178</v>
      </c>
      <c r="B179" s="1" t="s">
        <v>57</v>
      </c>
      <c r="C179" t="s">
        <v>168</v>
      </c>
      <c r="D179" t="s">
        <v>104</v>
      </c>
      <c r="E179" s="5">
        <v>1</v>
      </c>
      <c r="F179" s="3" t="s">
        <v>127</v>
      </c>
      <c r="G179" s="2" t="s">
        <v>20</v>
      </c>
    </row>
    <row r="180" spans="1:7">
      <c r="A180" t="s">
        <v>178</v>
      </c>
      <c r="B180" s="1" t="s">
        <v>57</v>
      </c>
      <c r="C180" t="s">
        <v>168</v>
      </c>
      <c r="D180" t="s">
        <v>104</v>
      </c>
      <c r="E180" s="5">
        <v>2</v>
      </c>
      <c r="F180" s="3" t="s">
        <v>131</v>
      </c>
      <c r="G180" s="2" t="s">
        <v>20</v>
      </c>
    </row>
    <row r="181" spans="1:7">
      <c r="A181" t="s">
        <v>178</v>
      </c>
      <c r="B181" s="1" t="s">
        <v>57</v>
      </c>
      <c r="C181" t="s">
        <v>168</v>
      </c>
      <c r="D181" t="s">
        <v>104</v>
      </c>
      <c r="E181" s="5">
        <v>3</v>
      </c>
      <c r="F181" s="3" t="s">
        <v>128</v>
      </c>
      <c r="G181" s="2" t="s">
        <v>16</v>
      </c>
    </row>
    <row r="182" spans="1:7">
      <c r="A182" t="s">
        <v>178</v>
      </c>
      <c r="B182" s="1" t="s">
        <v>57</v>
      </c>
      <c r="C182" t="s">
        <v>168</v>
      </c>
      <c r="D182" t="s">
        <v>104</v>
      </c>
      <c r="E182" s="5">
        <v>4</v>
      </c>
      <c r="F182" s="3" t="s">
        <v>132</v>
      </c>
      <c r="G182" s="2" t="s">
        <v>10</v>
      </c>
    </row>
    <row r="183" spans="1:7">
      <c r="A183" t="s">
        <v>178</v>
      </c>
      <c r="B183" s="1" t="s">
        <v>57</v>
      </c>
      <c r="C183" t="s">
        <v>168</v>
      </c>
      <c r="D183" t="s">
        <v>104</v>
      </c>
      <c r="E183" s="5">
        <v>5</v>
      </c>
      <c r="F183" s="3" t="s">
        <v>136</v>
      </c>
      <c r="G183" s="2" t="s">
        <v>10</v>
      </c>
    </row>
    <row r="184" spans="1:7">
      <c r="A184" t="s">
        <v>178</v>
      </c>
      <c r="B184" s="1" t="s">
        <v>63</v>
      </c>
      <c r="C184" t="s">
        <v>168</v>
      </c>
      <c r="D184" t="s">
        <v>104</v>
      </c>
      <c r="E184" s="5">
        <v>1</v>
      </c>
      <c r="F184" s="3" t="s">
        <v>133</v>
      </c>
      <c r="G184" s="2" t="s">
        <v>9</v>
      </c>
    </row>
    <row r="185" spans="1:7">
      <c r="A185" t="s">
        <v>178</v>
      </c>
      <c r="B185" s="1" t="s">
        <v>63</v>
      </c>
      <c r="C185" t="s">
        <v>168</v>
      </c>
      <c r="D185" t="s">
        <v>104</v>
      </c>
      <c r="E185" s="5">
        <v>2</v>
      </c>
      <c r="F185" s="3" t="s">
        <v>137</v>
      </c>
      <c r="G185" s="2" t="s">
        <v>12</v>
      </c>
    </row>
    <row r="186" spans="1:7">
      <c r="A186" t="s">
        <v>178</v>
      </c>
      <c r="B186" s="1" t="s">
        <v>63</v>
      </c>
      <c r="C186" t="s">
        <v>168</v>
      </c>
      <c r="D186" t="s">
        <v>104</v>
      </c>
      <c r="E186" s="5">
        <v>3</v>
      </c>
      <c r="F186" s="3" t="s">
        <v>138</v>
      </c>
      <c r="G186" s="2" t="s">
        <v>16</v>
      </c>
    </row>
    <row r="187" spans="1:7">
      <c r="A187" t="s">
        <v>178</v>
      </c>
      <c r="B187" s="1" t="s">
        <v>63</v>
      </c>
      <c r="C187" t="s">
        <v>168</v>
      </c>
      <c r="D187" t="s">
        <v>104</v>
      </c>
      <c r="E187" s="5">
        <v>4</v>
      </c>
      <c r="F187" s="3" t="s">
        <v>102</v>
      </c>
      <c r="G187" s="2" t="s">
        <v>24</v>
      </c>
    </row>
    <row r="188" spans="1:7">
      <c r="A188" t="s">
        <v>178</v>
      </c>
      <c r="B188" s="1" t="s">
        <v>63</v>
      </c>
      <c r="C188" t="s">
        <v>168</v>
      </c>
      <c r="D188" t="s">
        <v>104</v>
      </c>
      <c r="E188" s="5">
        <v>5</v>
      </c>
      <c r="F188" s="3" t="s">
        <v>139</v>
      </c>
      <c r="G188" s="2" t="s">
        <v>31</v>
      </c>
    </row>
    <row r="189" spans="1:7">
      <c r="A189" t="s">
        <v>179</v>
      </c>
      <c r="B189" s="1" t="s">
        <v>40</v>
      </c>
      <c r="C189" t="s">
        <v>168</v>
      </c>
      <c r="D189" t="s">
        <v>142</v>
      </c>
      <c r="E189" s="5">
        <v>1</v>
      </c>
      <c r="F189" s="3" t="s">
        <v>180</v>
      </c>
      <c r="G189" s="2" t="s">
        <v>19</v>
      </c>
    </row>
    <row r="190" spans="1:7">
      <c r="A190" t="s">
        <v>179</v>
      </c>
      <c r="B190" s="1" t="s">
        <v>40</v>
      </c>
      <c r="C190" t="s">
        <v>168</v>
      </c>
      <c r="D190" t="s">
        <v>142</v>
      </c>
      <c r="E190" s="5">
        <v>2</v>
      </c>
      <c r="F190" s="3" t="s">
        <v>143</v>
      </c>
      <c r="G190" s="2" t="s">
        <v>7</v>
      </c>
    </row>
    <row r="191" spans="1:7">
      <c r="A191" t="s">
        <v>179</v>
      </c>
      <c r="B191" s="1" t="s">
        <v>40</v>
      </c>
      <c r="C191" t="s">
        <v>168</v>
      </c>
      <c r="D191" t="s">
        <v>142</v>
      </c>
      <c r="E191" s="5">
        <v>3</v>
      </c>
      <c r="F191" s="3" t="s">
        <v>146</v>
      </c>
      <c r="G191" s="2" t="s">
        <v>16</v>
      </c>
    </row>
    <row r="192" spans="1:7">
      <c r="A192" t="s">
        <v>179</v>
      </c>
      <c r="B192" s="1" t="s">
        <v>45</v>
      </c>
      <c r="C192" t="s">
        <v>168</v>
      </c>
      <c r="D192" t="s">
        <v>142</v>
      </c>
      <c r="E192" s="5">
        <v>1</v>
      </c>
      <c r="F192" s="3" t="s">
        <v>147</v>
      </c>
      <c r="G192" s="2" t="s">
        <v>20</v>
      </c>
    </row>
    <row r="193" spans="1:7">
      <c r="A193" t="s">
        <v>179</v>
      </c>
      <c r="B193" s="1" t="s">
        <v>45</v>
      </c>
      <c r="C193" t="s">
        <v>168</v>
      </c>
      <c r="D193" t="s">
        <v>142</v>
      </c>
      <c r="E193" s="5">
        <v>2</v>
      </c>
      <c r="F193" s="3" t="s">
        <v>148</v>
      </c>
      <c r="G193" s="2" t="s">
        <v>16</v>
      </c>
    </row>
    <row r="194" spans="1:7">
      <c r="A194" t="s">
        <v>179</v>
      </c>
      <c r="B194" s="1" t="s">
        <v>45</v>
      </c>
      <c r="C194" t="s">
        <v>168</v>
      </c>
      <c r="D194" t="s">
        <v>142</v>
      </c>
      <c r="E194" s="5">
        <v>3</v>
      </c>
      <c r="F194" s="3" t="s">
        <v>110</v>
      </c>
      <c r="G194" s="2" t="s">
        <v>9</v>
      </c>
    </row>
    <row r="195" spans="1:7">
      <c r="A195" t="s">
        <v>179</v>
      </c>
      <c r="B195" s="1" t="s">
        <v>45</v>
      </c>
      <c r="C195" t="s">
        <v>168</v>
      </c>
      <c r="D195" t="s">
        <v>142</v>
      </c>
      <c r="E195" s="5">
        <v>4</v>
      </c>
      <c r="F195" s="3" t="s">
        <v>150</v>
      </c>
      <c r="G195" s="2" t="s">
        <v>9</v>
      </c>
    </row>
    <row r="196" spans="1:7">
      <c r="A196" t="s">
        <v>179</v>
      </c>
      <c r="B196" s="1" t="s">
        <v>45</v>
      </c>
      <c r="C196" t="s">
        <v>168</v>
      </c>
      <c r="D196" t="s">
        <v>142</v>
      </c>
      <c r="E196" s="5">
        <v>5</v>
      </c>
      <c r="F196" s="3" t="s">
        <v>151</v>
      </c>
      <c r="G196" s="2" t="s">
        <v>15</v>
      </c>
    </row>
    <row r="197" spans="1:7">
      <c r="A197" t="s">
        <v>179</v>
      </c>
      <c r="B197" s="1" t="s">
        <v>51</v>
      </c>
      <c r="C197" t="s">
        <v>168</v>
      </c>
      <c r="D197" t="s">
        <v>142</v>
      </c>
      <c r="E197" s="5">
        <v>1</v>
      </c>
      <c r="F197" s="3" t="s">
        <v>181</v>
      </c>
      <c r="G197" s="2" t="s">
        <v>20</v>
      </c>
    </row>
    <row r="198" spans="1:7">
      <c r="A198" t="s">
        <v>179</v>
      </c>
      <c r="B198" s="1" t="s">
        <v>51</v>
      </c>
      <c r="C198" t="s">
        <v>168</v>
      </c>
      <c r="D198" t="s">
        <v>142</v>
      </c>
      <c r="E198" s="5">
        <v>2</v>
      </c>
      <c r="F198" s="3" t="s">
        <v>120</v>
      </c>
      <c r="G198" s="2" t="s">
        <v>24</v>
      </c>
    </row>
    <row r="199" spans="1:7">
      <c r="A199" t="s">
        <v>179</v>
      </c>
      <c r="B199" s="1" t="s">
        <v>51</v>
      </c>
      <c r="C199" t="s">
        <v>168</v>
      </c>
      <c r="D199" t="s">
        <v>142</v>
      </c>
      <c r="E199" s="5">
        <v>3</v>
      </c>
      <c r="F199" s="3" t="s">
        <v>157</v>
      </c>
      <c r="G199" s="2" t="s">
        <v>24</v>
      </c>
    </row>
    <row r="200" spans="1:7">
      <c r="A200" t="s">
        <v>179</v>
      </c>
      <c r="B200" s="1" t="s">
        <v>51</v>
      </c>
      <c r="C200" t="s">
        <v>168</v>
      </c>
      <c r="D200" t="s">
        <v>142</v>
      </c>
      <c r="E200" s="5">
        <v>4</v>
      </c>
      <c r="F200" s="3" t="s">
        <v>128</v>
      </c>
      <c r="G200" s="2" t="s">
        <v>16</v>
      </c>
    </row>
    <row r="201" spans="1:7">
      <c r="A201" t="s">
        <v>179</v>
      </c>
      <c r="B201" s="1" t="s">
        <v>51</v>
      </c>
      <c r="C201" t="s">
        <v>168</v>
      </c>
      <c r="D201" t="s">
        <v>142</v>
      </c>
      <c r="E201" s="5">
        <v>5</v>
      </c>
      <c r="F201" s="3" t="s">
        <v>102</v>
      </c>
      <c r="G201" s="2" t="s">
        <v>24</v>
      </c>
    </row>
    <row r="202" spans="1:7">
      <c r="A202" t="s">
        <v>179</v>
      </c>
      <c r="B202" s="1" t="s">
        <v>57</v>
      </c>
      <c r="C202" t="s">
        <v>168</v>
      </c>
      <c r="D202" t="s">
        <v>142</v>
      </c>
      <c r="E202" s="5">
        <v>1</v>
      </c>
      <c r="F202" s="3" t="s">
        <v>163</v>
      </c>
      <c r="G202" s="2" t="s">
        <v>20</v>
      </c>
    </row>
    <row r="203" spans="1:7">
      <c r="A203" t="s">
        <v>179</v>
      </c>
      <c r="B203" s="1" t="s">
        <v>57</v>
      </c>
      <c r="C203" t="s">
        <v>168</v>
      </c>
      <c r="D203" t="s">
        <v>142</v>
      </c>
      <c r="E203" s="5">
        <v>2</v>
      </c>
      <c r="F203" s="3" t="s">
        <v>164</v>
      </c>
      <c r="G203" s="2" t="s">
        <v>19</v>
      </c>
    </row>
    <row r="204" spans="1:7">
      <c r="A204" t="s">
        <v>179</v>
      </c>
      <c r="B204" s="1" t="s">
        <v>57</v>
      </c>
      <c r="C204" t="s">
        <v>168</v>
      </c>
      <c r="D204" t="s">
        <v>142</v>
      </c>
      <c r="E204" s="5">
        <v>3</v>
      </c>
      <c r="F204" s="3" t="s">
        <v>165</v>
      </c>
      <c r="G204" s="2" t="s">
        <v>9</v>
      </c>
    </row>
    <row r="205" spans="1:7">
      <c r="A205" t="s">
        <v>179</v>
      </c>
      <c r="B205" s="1" t="s">
        <v>57</v>
      </c>
      <c r="C205" t="s">
        <v>168</v>
      </c>
      <c r="D205" t="s">
        <v>142</v>
      </c>
      <c r="E205" s="5">
        <v>4</v>
      </c>
      <c r="F205" s="3" t="s">
        <v>182</v>
      </c>
      <c r="G205" s="2" t="s">
        <v>19</v>
      </c>
    </row>
    <row r="206" spans="1:7">
      <c r="A206" t="s">
        <v>179</v>
      </c>
      <c r="B206" s="1" t="s">
        <v>57</v>
      </c>
      <c r="C206" t="s">
        <v>168</v>
      </c>
      <c r="D206" t="s">
        <v>142</v>
      </c>
      <c r="E206" s="5">
        <v>5</v>
      </c>
      <c r="F206" s="3" t="s">
        <v>139</v>
      </c>
      <c r="G206" s="2" t="s">
        <v>31</v>
      </c>
    </row>
    <row r="207" spans="1:7">
      <c r="A207" t="s">
        <v>183</v>
      </c>
      <c r="B207" s="1" t="s">
        <v>40</v>
      </c>
      <c r="C207" t="s">
        <v>184</v>
      </c>
      <c r="D207" t="s">
        <v>42</v>
      </c>
      <c r="E207" s="5">
        <v>1</v>
      </c>
      <c r="F207" s="3" t="s">
        <v>43</v>
      </c>
      <c r="G207" s="2" t="s">
        <v>31</v>
      </c>
    </row>
    <row r="208" spans="1:7">
      <c r="A208" t="s">
        <v>183</v>
      </c>
      <c r="B208" s="1" t="s">
        <v>40</v>
      </c>
      <c r="C208" t="s">
        <v>184</v>
      </c>
      <c r="D208" t="s">
        <v>42</v>
      </c>
      <c r="E208" s="5">
        <v>2</v>
      </c>
      <c r="F208" s="3" t="s">
        <v>44</v>
      </c>
      <c r="G208" s="2" t="s">
        <v>14</v>
      </c>
    </row>
    <row r="209" spans="1:7">
      <c r="A209" t="s">
        <v>183</v>
      </c>
      <c r="B209" s="1" t="s">
        <v>45</v>
      </c>
      <c r="C209" t="s">
        <v>184</v>
      </c>
      <c r="D209" t="s">
        <v>42</v>
      </c>
      <c r="E209" s="5">
        <v>1</v>
      </c>
      <c r="F209" s="3" t="s">
        <v>46</v>
      </c>
      <c r="G209" s="2" t="s">
        <v>20</v>
      </c>
    </row>
    <row r="210" spans="1:7">
      <c r="A210" t="s">
        <v>183</v>
      </c>
      <c r="B210" s="1" t="s">
        <v>45</v>
      </c>
      <c r="C210" t="s">
        <v>184</v>
      </c>
      <c r="D210" t="s">
        <v>42</v>
      </c>
      <c r="E210" s="5">
        <v>2</v>
      </c>
      <c r="F210" s="3" t="s">
        <v>47</v>
      </c>
      <c r="G210" s="2" t="s">
        <v>17</v>
      </c>
    </row>
    <row r="211" spans="1:7">
      <c r="A211" t="s">
        <v>183</v>
      </c>
      <c r="B211" s="1" t="s">
        <v>45</v>
      </c>
      <c r="C211" t="s">
        <v>184</v>
      </c>
      <c r="D211" t="s">
        <v>42</v>
      </c>
      <c r="E211" s="5">
        <v>3</v>
      </c>
      <c r="F211" s="3" t="s">
        <v>48</v>
      </c>
      <c r="G211" s="2" t="s">
        <v>28</v>
      </c>
    </row>
    <row r="212" spans="1:7">
      <c r="A212" t="s">
        <v>183</v>
      </c>
      <c r="B212" s="1" t="s">
        <v>45</v>
      </c>
      <c r="C212" t="s">
        <v>184</v>
      </c>
      <c r="D212" t="s">
        <v>42</v>
      </c>
      <c r="E212" s="5">
        <v>4</v>
      </c>
      <c r="F212" s="3" t="s">
        <v>49</v>
      </c>
      <c r="G212" s="2" t="s">
        <v>28</v>
      </c>
    </row>
    <row r="213" spans="1:7">
      <c r="A213" t="s">
        <v>183</v>
      </c>
      <c r="B213" s="1" t="s">
        <v>45</v>
      </c>
      <c r="C213" t="s">
        <v>184</v>
      </c>
      <c r="D213" t="s">
        <v>42</v>
      </c>
      <c r="E213" s="5">
        <v>5</v>
      </c>
      <c r="F213" s="3" t="s">
        <v>50</v>
      </c>
      <c r="G213" s="2" t="s">
        <v>22</v>
      </c>
    </row>
    <row r="214" spans="1:7">
      <c r="A214" t="s">
        <v>183</v>
      </c>
      <c r="B214" s="1" t="s">
        <v>51</v>
      </c>
      <c r="C214" t="s">
        <v>184</v>
      </c>
      <c r="D214" t="s">
        <v>42</v>
      </c>
      <c r="E214" s="5">
        <v>1</v>
      </c>
      <c r="F214" s="3" t="s">
        <v>52</v>
      </c>
      <c r="G214" s="2" t="s">
        <v>15</v>
      </c>
    </row>
    <row r="215" spans="1:7">
      <c r="A215" t="s">
        <v>183</v>
      </c>
      <c r="B215" s="1" t="s">
        <v>51</v>
      </c>
      <c r="C215" t="s">
        <v>184</v>
      </c>
      <c r="D215" t="s">
        <v>42</v>
      </c>
      <c r="E215" s="5">
        <v>2</v>
      </c>
      <c r="F215" s="3" t="s">
        <v>56</v>
      </c>
      <c r="G215" s="2" t="s">
        <v>12</v>
      </c>
    </row>
    <row r="216" spans="1:7">
      <c r="A216" t="s">
        <v>183</v>
      </c>
      <c r="B216" s="1" t="s">
        <v>51</v>
      </c>
      <c r="C216" t="s">
        <v>184</v>
      </c>
      <c r="D216" t="s">
        <v>42</v>
      </c>
      <c r="E216" s="5">
        <v>3</v>
      </c>
      <c r="F216" s="3" t="s">
        <v>54</v>
      </c>
      <c r="G216" s="2" t="s">
        <v>29</v>
      </c>
    </row>
    <row r="217" spans="1:7">
      <c r="A217" t="s">
        <v>183</v>
      </c>
      <c r="B217" s="1" t="s">
        <v>51</v>
      </c>
      <c r="C217" t="s">
        <v>184</v>
      </c>
      <c r="D217" t="s">
        <v>42</v>
      </c>
      <c r="E217" s="5">
        <v>4</v>
      </c>
      <c r="F217" s="3" t="s">
        <v>59</v>
      </c>
      <c r="G217" s="2" t="s">
        <v>14</v>
      </c>
    </row>
    <row r="218" spans="1:7">
      <c r="A218" t="s">
        <v>183</v>
      </c>
      <c r="B218" s="1" t="s">
        <v>51</v>
      </c>
      <c r="C218" t="s">
        <v>184</v>
      </c>
      <c r="D218" t="s">
        <v>42</v>
      </c>
      <c r="E218" s="5">
        <v>5</v>
      </c>
      <c r="F218" s="3" t="s">
        <v>60</v>
      </c>
      <c r="G218" s="2" t="s">
        <v>20</v>
      </c>
    </row>
    <row r="219" spans="1:7">
      <c r="A219" t="s">
        <v>183</v>
      </c>
      <c r="B219" s="1" t="s">
        <v>57</v>
      </c>
      <c r="C219" t="s">
        <v>184</v>
      </c>
      <c r="D219" t="s">
        <v>42</v>
      </c>
      <c r="E219" s="5">
        <v>1</v>
      </c>
      <c r="F219" s="3" t="s">
        <v>62</v>
      </c>
      <c r="G219" s="2" t="s">
        <v>12</v>
      </c>
    </row>
    <row r="220" spans="1:7">
      <c r="A220" t="s">
        <v>183</v>
      </c>
      <c r="B220" s="1" t="s">
        <v>57</v>
      </c>
      <c r="C220" t="s">
        <v>184</v>
      </c>
      <c r="D220" t="s">
        <v>42</v>
      </c>
      <c r="E220" s="5">
        <v>2</v>
      </c>
      <c r="F220" s="3" t="s">
        <v>66</v>
      </c>
      <c r="G220" s="2" t="s">
        <v>9</v>
      </c>
    </row>
    <row r="221" spans="1:7">
      <c r="A221" t="s">
        <v>183</v>
      </c>
      <c r="B221" s="1" t="s">
        <v>57</v>
      </c>
      <c r="C221" t="s">
        <v>184</v>
      </c>
      <c r="D221" t="s">
        <v>42</v>
      </c>
      <c r="E221" s="5">
        <v>3</v>
      </c>
      <c r="F221" s="3" t="s">
        <v>67</v>
      </c>
      <c r="G221" s="2" t="s">
        <v>28</v>
      </c>
    </row>
    <row r="222" spans="1:7">
      <c r="A222" t="s">
        <v>183</v>
      </c>
      <c r="B222" s="1" t="s">
        <v>57</v>
      </c>
      <c r="C222" t="s">
        <v>184</v>
      </c>
      <c r="D222" t="s">
        <v>42</v>
      </c>
      <c r="E222" s="5">
        <v>4</v>
      </c>
      <c r="F222" s="3" t="s">
        <v>68</v>
      </c>
      <c r="G222" s="2" t="s">
        <v>23</v>
      </c>
    </row>
    <row r="223" spans="1:7">
      <c r="A223" t="s">
        <v>183</v>
      </c>
      <c r="B223" s="1" t="s">
        <v>57</v>
      </c>
      <c r="C223" t="s">
        <v>184</v>
      </c>
      <c r="D223" t="s">
        <v>42</v>
      </c>
      <c r="E223" s="5">
        <v>5</v>
      </c>
      <c r="F223" s="3" t="s">
        <v>64</v>
      </c>
      <c r="G223" s="2" t="s">
        <v>16</v>
      </c>
    </row>
    <row r="224" spans="1:7">
      <c r="A224" t="s">
        <v>185</v>
      </c>
      <c r="B224" s="1" t="s">
        <v>40</v>
      </c>
      <c r="C224" t="s">
        <v>184</v>
      </c>
      <c r="D224" t="s">
        <v>70</v>
      </c>
      <c r="E224" s="5">
        <v>1</v>
      </c>
      <c r="F224" s="3" t="s">
        <v>43</v>
      </c>
      <c r="G224" s="2" t="s">
        <v>31</v>
      </c>
    </row>
    <row r="225" spans="1:7">
      <c r="A225" t="s">
        <v>185</v>
      </c>
      <c r="B225" s="1" t="s">
        <v>40</v>
      </c>
      <c r="C225" t="s">
        <v>184</v>
      </c>
      <c r="D225" t="s">
        <v>70</v>
      </c>
      <c r="E225" s="5">
        <v>2</v>
      </c>
      <c r="F225" s="3" t="s">
        <v>75</v>
      </c>
      <c r="G225" s="2" t="s">
        <v>30</v>
      </c>
    </row>
    <row r="226" spans="1:7">
      <c r="A226" t="s">
        <v>185</v>
      </c>
      <c r="B226" s="1" t="s">
        <v>45</v>
      </c>
      <c r="C226" t="s">
        <v>184</v>
      </c>
      <c r="D226" t="s">
        <v>70</v>
      </c>
      <c r="E226" s="5">
        <v>1</v>
      </c>
      <c r="F226" s="3" t="s">
        <v>77</v>
      </c>
      <c r="G226" s="2" t="s">
        <v>24</v>
      </c>
    </row>
    <row r="227" spans="1:7">
      <c r="A227" t="s">
        <v>185</v>
      </c>
      <c r="B227" s="1" t="s">
        <v>45</v>
      </c>
      <c r="C227" t="s">
        <v>184</v>
      </c>
      <c r="D227" t="s">
        <v>70</v>
      </c>
      <c r="E227" s="5">
        <v>2</v>
      </c>
      <c r="F227" s="3" t="s">
        <v>78</v>
      </c>
      <c r="G227" s="2" t="s">
        <v>23</v>
      </c>
    </row>
    <row r="228" spans="1:7">
      <c r="A228" t="s">
        <v>185</v>
      </c>
      <c r="B228" s="1" t="s">
        <v>45</v>
      </c>
      <c r="C228" t="s">
        <v>184</v>
      </c>
      <c r="D228" t="s">
        <v>70</v>
      </c>
      <c r="E228" s="5">
        <v>3</v>
      </c>
      <c r="F228" s="3" t="s">
        <v>79</v>
      </c>
      <c r="G228" s="2" t="s">
        <v>28</v>
      </c>
    </row>
    <row r="229" spans="1:7">
      <c r="A229" t="s">
        <v>185</v>
      </c>
      <c r="B229" s="1" t="s">
        <v>45</v>
      </c>
      <c r="C229" t="s">
        <v>184</v>
      </c>
      <c r="D229" t="s">
        <v>70</v>
      </c>
      <c r="E229" s="5">
        <v>4</v>
      </c>
      <c r="F229" s="3" t="s">
        <v>81</v>
      </c>
      <c r="G229" s="2" t="s">
        <v>16</v>
      </c>
    </row>
    <row r="230" spans="1:7">
      <c r="A230" t="s">
        <v>185</v>
      </c>
      <c r="B230" s="1" t="s">
        <v>45</v>
      </c>
      <c r="C230" t="s">
        <v>184</v>
      </c>
      <c r="D230" t="s">
        <v>70</v>
      </c>
      <c r="E230" s="5">
        <v>5</v>
      </c>
      <c r="F230" s="3" t="s">
        <v>82</v>
      </c>
      <c r="G230" s="2" t="s">
        <v>31</v>
      </c>
    </row>
    <row r="231" spans="1:7">
      <c r="A231" t="s">
        <v>185</v>
      </c>
      <c r="B231" s="1" t="s">
        <v>51</v>
      </c>
      <c r="C231" t="s">
        <v>184</v>
      </c>
      <c r="D231" t="s">
        <v>70</v>
      </c>
      <c r="E231" s="5">
        <v>1</v>
      </c>
      <c r="F231" s="3" t="s">
        <v>54</v>
      </c>
      <c r="G231" s="2" t="s">
        <v>29</v>
      </c>
    </row>
    <row r="232" spans="1:7">
      <c r="A232" t="s">
        <v>185</v>
      </c>
      <c r="B232" s="1" t="s">
        <v>51</v>
      </c>
      <c r="C232" t="s">
        <v>184</v>
      </c>
      <c r="D232" t="s">
        <v>70</v>
      </c>
      <c r="E232" s="5">
        <v>2</v>
      </c>
      <c r="F232" s="3" t="s">
        <v>85</v>
      </c>
      <c r="G232" s="2" t="s">
        <v>9</v>
      </c>
    </row>
    <row r="233" spans="1:7">
      <c r="A233" t="s">
        <v>185</v>
      </c>
      <c r="B233" s="1" t="s">
        <v>51</v>
      </c>
      <c r="C233" t="s">
        <v>184</v>
      </c>
      <c r="D233" t="s">
        <v>70</v>
      </c>
      <c r="E233" s="5">
        <v>3</v>
      </c>
      <c r="F233" s="3" t="s">
        <v>88</v>
      </c>
      <c r="G233" s="2" t="s">
        <v>23</v>
      </c>
    </row>
    <row r="234" spans="1:7">
      <c r="A234" t="s">
        <v>185</v>
      </c>
      <c r="B234" s="1" t="s">
        <v>51</v>
      </c>
      <c r="C234" t="s">
        <v>184</v>
      </c>
      <c r="D234" t="s">
        <v>70</v>
      </c>
      <c r="E234" s="5">
        <v>4</v>
      </c>
      <c r="F234" s="3" t="s">
        <v>89</v>
      </c>
      <c r="G234" s="2" t="s">
        <v>13</v>
      </c>
    </row>
    <row r="235" spans="1:7">
      <c r="A235" t="s">
        <v>185</v>
      </c>
      <c r="B235" s="1" t="s">
        <v>51</v>
      </c>
      <c r="C235" t="s">
        <v>184</v>
      </c>
      <c r="D235" t="s">
        <v>70</v>
      </c>
      <c r="E235" s="5">
        <v>5</v>
      </c>
      <c r="F235" s="3" t="s">
        <v>90</v>
      </c>
      <c r="G235" s="2" t="s">
        <v>8</v>
      </c>
    </row>
    <row r="236" spans="1:7">
      <c r="A236" t="s">
        <v>185</v>
      </c>
      <c r="B236" s="1" t="s">
        <v>57</v>
      </c>
      <c r="C236" t="s">
        <v>184</v>
      </c>
      <c r="D236" t="s">
        <v>70</v>
      </c>
      <c r="E236" s="5">
        <v>1</v>
      </c>
      <c r="F236" s="3" t="s">
        <v>175</v>
      </c>
      <c r="G236" s="2" t="s">
        <v>9</v>
      </c>
    </row>
    <row r="237" spans="1:7">
      <c r="A237" t="s">
        <v>185</v>
      </c>
      <c r="B237" s="1" t="s">
        <v>57</v>
      </c>
      <c r="C237" t="s">
        <v>184</v>
      </c>
      <c r="D237" t="s">
        <v>70</v>
      </c>
      <c r="E237" s="5">
        <v>2</v>
      </c>
      <c r="F237" s="3" t="s">
        <v>94</v>
      </c>
      <c r="G237" s="2" t="s">
        <v>16</v>
      </c>
    </row>
    <row r="238" spans="1:7">
      <c r="A238" t="s">
        <v>185</v>
      </c>
      <c r="B238" s="1" t="s">
        <v>57</v>
      </c>
      <c r="C238" t="s">
        <v>184</v>
      </c>
      <c r="D238" t="s">
        <v>70</v>
      </c>
      <c r="E238" s="5">
        <v>3</v>
      </c>
      <c r="F238" s="3" t="s">
        <v>98</v>
      </c>
      <c r="G238" s="2" t="s">
        <v>13</v>
      </c>
    </row>
    <row r="239" spans="1:7">
      <c r="A239" t="s">
        <v>185</v>
      </c>
      <c r="B239" s="1" t="s">
        <v>57</v>
      </c>
      <c r="C239" t="s">
        <v>184</v>
      </c>
      <c r="D239" t="s">
        <v>70</v>
      </c>
      <c r="E239" s="5">
        <v>4</v>
      </c>
      <c r="F239" s="3" t="s">
        <v>186</v>
      </c>
      <c r="G239" s="2" t="s">
        <v>28</v>
      </c>
    </row>
    <row r="240" spans="1:7">
      <c r="A240" t="s">
        <v>185</v>
      </c>
      <c r="B240" s="1" t="s">
        <v>57</v>
      </c>
      <c r="C240" t="s">
        <v>184</v>
      </c>
      <c r="D240" t="s">
        <v>70</v>
      </c>
      <c r="E240" s="5">
        <v>5</v>
      </c>
      <c r="F240" s="3" t="s">
        <v>187</v>
      </c>
      <c r="G240" s="2" t="s">
        <v>9</v>
      </c>
    </row>
    <row r="241" spans="1:7">
      <c r="A241" t="s">
        <v>185</v>
      </c>
      <c r="B241" s="1" t="s">
        <v>63</v>
      </c>
      <c r="C241" t="s">
        <v>184</v>
      </c>
      <c r="D241" t="s">
        <v>70</v>
      </c>
      <c r="E241" s="5">
        <v>1</v>
      </c>
      <c r="F241" s="3" t="s">
        <v>188</v>
      </c>
      <c r="G241" s="2" t="s">
        <v>19</v>
      </c>
    </row>
    <row r="242" spans="1:7">
      <c r="A242" t="s">
        <v>185</v>
      </c>
      <c r="B242" s="1" t="s">
        <v>63</v>
      </c>
      <c r="C242" t="s">
        <v>184</v>
      </c>
      <c r="D242" t="s">
        <v>70</v>
      </c>
      <c r="E242" s="5">
        <v>2</v>
      </c>
      <c r="F242" s="3" t="s">
        <v>169</v>
      </c>
      <c r="G242" s="2" t="s">
        <v>28</v>
      </c>
    </row>
    <row r="243" spans="1:7">
      <c r="A243" t="s">
        <v>185</v>
      </c>
      <c r="B243" s="1" t="s">
        <v>63</v>
      </c>
      <c r="C243" t="s">
        <v>184</v>
      </c>
      <c r="D243" t="s">
        <v>70</v>
      </c>
      <c r="E243" s="5">
        <v>3</v>
      </c>
      <c r="F243" s="3" t="s">
        <v>189</v>
      </c>
      <c r="G243" s="2" t="s">
        <v>24</v>
      </c>
    </row>
    <row r="244" spans="1:7">
      <c r="A244" t="s">
        <v>185</v>
      </c>
      <c r="B244" s="1" t="s">
        <v>63</v>
      </c>
      <c r="C244" t="s">
        <v>184</v>
      </c>
      <c r="D244" t="s">
        <v>70</v>
      </c>
      <c r="E244" s="5">
        <v>4</v>
      </c>
      <c r="F244" s="3" t="s">
        <v>68</v>
      </c>
      <c r="G244" s="2" t="s">
        <v>23</v>
      </c>
    </row>
    <row r="245" spans="1:7">
      <c r="A245" t="s">
        <v>185</v>
      </c>
      <c r="B245" s="1" t="s">
        <v>63</v>
      </c>
      <c r="C245" t="s">
        <v>184</v>
      </c>
      <c r="D245" t="s">
        <v>70</v>
      </c>
      <c r="E245" s="5">
        <v>5</v>
      </c>
      <c r="F245" s="3" t="s">
        <v>140</v>
      </c>
      <c r="G245" s="2" t="s">
        <v>20</v>
      </c>
    </row>
    <row r="246" spans="1:7">
      <c r="A246" t="s">
        <v>190</v>
      </c>
      <c r="B246" s="1" t="s">
        <v>40</v>
      </c>
      <c r="C246" t="s">
        <v>184</v>
      </c>
      <c r="D246" t="s">
        <v>104</v>
      </c>
      <c r="E246" s="5">
        <v>3</v>
      </c>
      <c r="F246" s="3" t="s">
        <v>105</v>
      </c>
      <c r="G246" s="2" t="s">
        <v>16</v>
      </c>
    </row>
    <row r="247" spans="1:7">
      <c r="A247" t="s">
        <v>190</v>
      </c>
      <c r="B247" s="1" t="s">
        <v>40</v>
      </c>
      <c r="C247" t="s">
        <v>184</v>
      </c>
      <c r="D247" t="s">
        <v>104</v>
      </c>
      <c r="E247" s="5">
        <v>4</v>
      </c>
      <c r="F247" s="3" t="s">
        <v>106</v>
      </c>
      <c r="G247" s="2" t="s">
        <v>23</v>
      </c>
    </row>
    <row r="248" spans="1:7">
      <c r="A248" t="s">
        <v>190</v>
      </c>
      <c r="B248" s="1" t="s">
        <v>45</v>
      </c>
      <c r="C248" t="s">
        <v>184</v>
      </c>
      <c r="D248" t="s">
        <v>104</v>
      </c>
      <c r="E248" s="5">
        <v>1</v>
      </c>
      <c r="F248" s="3" t="s">
        <v>109</v>
      </c>
      <c r="G248" s="2" t="s">
        <v>12</v>
      </c>
    </row>
    <row r="249" spans="1:7">
      <c r="A249" t="s">
        <v>190</v>
      </c>
      <c r="B249" s="1" t="s">
        <v>45</v>
      </c>
      <c r="C249" t="s">
        <v>184</v>
      </c>
      <c r="D249" t="s">
        <v>104</v>
      </c>
      <c r="E249" s="5">
        <v>2</v>
      </c>
      <c r="F249" s="3" t="s">
        <v>82</v>
      </c>
      <c r="G249" s="2" t="s">
        <v>31</v>
      </c>
    </row>
    <row r="250" spans="1:7">
      <c r="A250" t="s">
        <v>190</v>
      </c>
      <c r="B250" s="1" t="s">
        <v>45</v>
      </c>
      <c r="C250" t="s">
        <v>184</v>
      </c>
      <c r="D250" t="s">
        <v>104</v>
      </c>
      <c r="E250" s="5">
        <v>3</v>
      </c>
      <c r="F250" s="3" t="s">
        <v>112</v>
      </c>
      <c r="G250" s="2" t="s">
        <v>28</v>
      </c>
    </row>
    <row r="251" spans="1:7">
      <c r="A251" t="s">
        <v>190</v>
      </c>
      <c r="B251" s="1" t="s">
        <v>45</v>
      </c>
      <c r="C251" t="s">
        <v>184</v>
      </c>
      <c r="D251" t="s">
        <v>104</v>
      </c>
      <c r="E251" s="5">
        <v>4</v>
      </c>
      <c r="F251" s="3" t="s">
        <v>113</v>
      </c>
      <c r="G251" s="2" t="s">
        <v>29</v>
      </c>
    </row>
    <row r="252" spans="1:7">
      <c r="A252" t="s">
        <v>190</v>
      </c>
      <c r="B252" s="1" t="s">
        <v>45</v>
      </c>
      <c r="C252" t="s">
        <v>184</v>
      </c>
      <c r="D252" t="s">
        <v>104</v>
      </c>
      <c r="E252" s="5">
        <v>5</v>
      </c>
      <c r="F252" s="3" t="s">
        <v>114</v>
      </c>
      <c r="G252" s="2" t="s">
        <v>17</v>
      </c>
    </row>
    <row r="253" spans="1:7">
      <c r="A253" t="s">
        <v>190</v>
      </c>
      <c r="B253" s="1" t="s">
        <v>51</v>
      </c>
      <c r="C253" t="s">
        <v>184</v>
      </c>
      <c r="D253" t="s">
        <v>104</v>
      </c>
      <c r="E253" s="5">
        <v>1</v>
      </c>
      <c r="F253" s="3" t="s">
        <v>120</v>
      </c>
      <c r="G253" s="2" t="s">
        <v>24</v>
      </c>
    </row>
    <row r="254" spans="1:7">
      <c r="A254" t="s">
        <v>190</v>
      </c>
      <c r="B254" s="1" t="s">
        <v>51</v>
      </c>
      <c r="C254" t="s">
        <v>184</v>
      </c>
      <c r="D254" t="s">
        <v>104</v>
      </c>
      <c r="E254" s="5">
        <v>2</v>
      </c>
      <c r="F254" s="3" t="s">
        <v>126</v>
      </c>
      <c r="G254" s="2" t="s">
        <v>23</v>
      </c>
    </row>
    <row r="255" spans="1:7">
      <c r="A255" t="s">
        <v>190</v>
      </c>
      <c r="B255" s="1" t="s">
        <v>51</v>
      </c>
      <c r="C255" t="s">
        <v>184</v>
      </c>
      <c r="D255" t="s">
        <v>104</v>
      </c>
      <c r="E255" s="5">
        <v>3</v>
      </c>
      <c r="F255" s="3" t="s">
        <v>88</v>
      </c>
      <c r="G255" s="2" t="s">
        <v>23</v>
      </c>
    </row>
    <row r="256" spans="1:7">
      <c r="A256" t="s">
        <v>190</v>
      </c>
      <c r="B256" s="1" t="s">
        <v>51</v>
      </c>
      <c r="C256" t="s">
        <v>184</v>
      </c>
      <c r="D256" t="s">
        <v>104</v>
      </c>
      <c r="E256" s="5">
        <v>4</v>
      </c>
      <c r="F256" s="3" t="s">
        <v>131</v>
      </c>
      <c r="G256" s="2" t="s">
        <v>20</v>
      </c>
    </row>
    <row r="257" spans="1:7">
      <c r="A257" t="s">
        <v>190</v>
      </c>
      <c r="B257" s="1" t="s">
        <v>51</v>
      </c>
      <c r="C257" t="s">
        <v>184</v>
      </c>
      <c r="D257" t="s">
        <v>104</v>
      </c>
      <c r="E257" s="5">
        <v>5</v>
      </c>
      <c r="F257" s="3" t="s">
        <v>94</v>
      </c>
      <c r="G257" s="2" t="s">
        <v>16</v>
      </c>
    </row>
    <row r="258" spans="1:7">
      <c r="A258" t="s">
        <v>190</v>
      </c>
      <c r="B258" s="1" t="s">
        <v>57</v>
      </c>
      <c r="C258" t="s">
        <v>184</v>
      </c>
      <c r="D258" t="s">
        <v>104</v>
      </c>
      <c r="E258" s="5">
        <v>1</v>
      </c>
      <c r="F258" s="3" t="s">
        <v>132</v>
      </c>
      <c r="G258" s="2" t="s">
        <v>10</v>
      </c>
    </row>
    <row r="259" spans="1:7">
      <c r="A259" t="s">
        <v>190</v>
      </c>
      <c r="B259" s="1" t="s">
        <v>57</v>
      </c>
      <c r="C259" t="s">
        <v>184</v>
      </c>
      <c r="D259" t="s">
        <v>104</v>
      </c>
      <c r="E259" s="5">
        <v>2</v>
      </c>
      <c r="F259" s="3" t="s">
        <v>136</v>
      </c>
      <c r="G259" s="2" t="s">
        <v>10</v>
      </c>
    </row>
    <row r="260" spans="1:7">
      <c r="A260" t="s">
        <v>190</v>
      </c>
      <c r="B260" s="1" t="s">
        <v>57</v>
      </c>
      <c r="C260" t="s">
        <v>184</v>
      </c>
      <c r="D260" t="s">
        <v>104</v>
      </c>
      <c r="E260" s="5">
        <v>3</v>
      </c>
      <c r="F260" s="3" t="s">
        <v>138</v>
      </c>
      <c r="G260" s="2" t="s">
        <v>16</v>
      </c>
    </row>
    <row r="261" spans="1:7">
      <c r="A261" t="s">
        <v>190</v>
      </c>
      <c r="B261" s="1" t="s">
        <v>57</v>
      </c>
      <c r="C261" t="s">
        <v>184</v>
      </c>
      <c r="D261" t="s">
        <v>104</v>
      </c>
      <c r="E261" s="5">
        <v>4</v>
      </c>
      <c r="F261" s="3" t="s">
        <v>189</v>
      </c>
      <c r="G261" s="2" t="s">
        <v>24</v>
      </c>
    </row>
    <row r="262" spans="1:7">
      <c r="A262" t="s">
        <v>190</v>
      </c>
      <c r="B262" s="1" t="s">
        <v>57</v>
      </c>
      <c r="C262" t="s">
        <v>184</v>
      </c>
      <c r="D262" t="s">
        <v>104</v>
      </c>
      <c r="E262" s="5">
        <v>5</v>
      </c>
      <c r="F262" s="3" t="s">
        <v>140</v>
      </c>
      <c r="G262" s="2" t="s">
        <v>20</v>
      </c>
    </row>
    <row r="263" spans="1:7">
      <c r="A263" t="s">
        <v>191</v>
      </c>
      <c r="B263" s="1" t="s">
        <v>40</v>
      </c>
      <c r="C263" t="s">
        <v>184</v>
      </c>
      <c r="D263" t="s">
        <v>142</v>
      </c>
      <c r="E263" s="5">
        <v>1</v>
      </c>
      <c r="F263" s="3" t="s">
        <v>146</v>
      </c>
      <c r="G263" s="2" t="s">
        <v>16</v>
      </c>
    </row>
    <row r="264" spans="1:7">
      <c r="A264" t="s">
        <v>191</v>
      </c>
      <c r="B264" s="1" t="s">
        <v>40</v>
      </c>
      <c r="C264" t="s">
        <v>184</v>
      </c>
      <c r="D264" t="s">
        <v>142</v>
      </c>
      <c r="E264" s="5">
        <v>2</v>
      </c>
      <c r="F264" s="3" t="s">
        <v>147</v>
      </c>
      <c r="G264" s="2" t="s">
        <v>20</v>
      </c>
    </row>
    <row r="265" spans="1:7">
      <c r="A265" t="s">
        <v>191</v>
      </c>
      <c r="B265" s="1" t="s">
        <v>40</v>
      </c>
      <c r="C265" t="s">
        <v>184</v>
      </c>
      <c r="D265" t="s">
        <v>142</v>
      </c>
      <c r="E265" s="5">
        <v>3</v>
      </c>
      <c r="F265" s="3" t="s">
        <v>148</v>
      </c>
      <c r="G265" s="2" t="s">
        <v>16</v>
      </c>
    </row>
    <row r="266" spans="1:7">
      <c r="A266" t="s">
        <v>191</v>
      </c>
      <c r="B266" s="1" t="s">
        <v>40</v>
      </c>
      <c r="C266" t="s">
        <v>184</v>
      </c>
      <c r="D266" t="s">
        <v>142</v>
      </c>
      <c r="E266" s="5">
        <v>4</v>
      </c>
      <c r="F266" s="3" t="s">
        <v>114</v>
      </c>
      <c r="G266" s="2" t="s">
        <v>17</v>
      </c>
    </row>
    <row r="267" spans="1:7">
      <c r="A267" t="s">
        <v>191</v>
      </c>
      <c r="B267" s="1" t="s">
        <v>45</v>
      </c>
      <c r="C267" t="s">
        <v>184</v>
      </c>
      <c r="D267" t="s">
        <v>142</v>
      </c>
      <c r="E267" s="5">
        <v>1</v>
      </c>
      <c r="F267" s="3" t="s">
        <v>150</v>
      </c>
      <c r="G267" s="2" t="s">
        <v>9</v>
      </c>
    </row>
    <row r="268" spans="1:7">
      <c r="A268" t="s">
        <v>191</v>
      </c>
      <c r="B268" s="1" t="s">
        <v>45</v>
      </c>
      <c r="C268" t="s">
        <v>184</v>
      </c>
      <c r="D268" t="s">
        <v>142</v>
      </c>
      <c r="E268" s="5">
        <v>2</v>
      </c>
      <c r="F268" s="3" t="s">
        <v>192</v>
      </c>
      <c r="G268" s="2" t="s">
        <v>20</v>
      </c>
    </row>
    <row r="269" spans="1:7">
      <c r="A269" t="s">
        <v>191</v>
      </c>
      <c r="B269" s="1" t="s">
        <v>45</v>
      </c>
      <c r="C269" t="s">
        <v>184</v>
      </c>
      <c r="D269" t="s">
        <v>142</v>
      </c>
      <c r="E269" s="5">
        <v>3</v>
      </c>
      <c r="F269" s="3" t="s">
        <v>156</v>
      </c>
      <c r="G269" s="2" t="s">
        <v>23</v>
      </c>
    </row>
    <row r="270" spans="1:7">
      <c r="A270" t="s">
        <v>191</v>
      </c>
      <c r="B270" s="1" t="s">
        <v>45</v>
      </c>
      <c r="C270" t="s">
        <v>184</v>
      </c>
      <c r="D270" t="s">
        <v>142</v>
      </c>
      <c r="E270" s="5">
        <v>4</v>
      </c>
      <c r="F270" s="3" t="s">
        <v>164</v>
      </c>
      <c r="G270" s="2" t="s">
        <v>19</v>
      </c>
    </row>
    <row r="271" spans="1:7">
      <c r="A271" t="s">
        <v>191</v>
      </c>
      <c r="B271" s="1" t="s">
        <v>45</v>
      </c>
      <c r="C271" t="s">
        <v>184</v>
      </c>
      <c r="D271" t="s">
        <v>142</v>
      </c>
      <c r="E271" s="5">
        <v>5</v>
      </c>
      <c r="F271" s="3" t="s">
        <v>165</v>
      </c>
      <c r="G271" s="2" t="s">
        <v>9</v>
      </c>
    </row>
    <row r="272" spans="1:7">
      <c r="A272" t="s">
        <v>193</v>
      </c>
      <c r="B272" s="1" t="s">
        <v>40</v>
      </c>
      <c r="C272" t="s">
        <v>194</v>
      </c>
      <c r="D272" t="s">
        <v>42</v>
      </c>
      <c r="E272" s="5">
        <v>1</v>
      </c>
      <c r="F272" s="3" t="s">
        <v>46</v>
      </c>
      <c r="G272" s="2" t="s">
        <v>20</v>
      </c>
    </row>
    <row r="273" spans="1:7">
      <c r="A273" t="s">
        <v>193</v>
      </c>
      <c r="B273" s="1" t="s">
        <v>40</v>
      </c>
      <c r="C273" t="s">
        <v>194</v>
      </c>
      <c r="D273" t="s">
        <v>42</v>
      </c>
      <c r="E273" s="5">
        <v>2</v>
      </c>
      <c r="F273" s="3" t="s">
        <v>47</v>
      </c>
      <c r="G273" s="2" t="s">
        <v>17</v>
      </c>
    </row>
    <row r="274" spans="1:7">
      <c r="A274" t="s">
        <v>193</v>
      </c>
      <c r="B274" s="1" t="s">
        <v>40</v>
      </c>
      <c r="C274" t="s">
        <v>194</v>
      </c>
      <c r="D274" t="s">
        <v>42</v>
      </c>
      <c r="E274" s="5">
        <v>3</v>
      </c>
      <c r="F274" s="3" t="s">
        <v>48</v>
      </c>
      <c r="G274" s="2" t="s">
        <v>28</v>
      </c>
    </row>
    <row r="275" spans="1:7">
      <c r="A275" t="s">
        <v>193</v>
      </c>
      <c r="B275" s="1" t="s">
        <v>40</v>
      </c>
      <c r="C275" t="s">
        <v>194</v>
      </c>
      <c r="D275" t="s">
        <v>42</v>
      </c>
      <c r="E275" s="5">
        <v>4</v>
      </c>
      <c r="F275" s="3" t="s">
        <v>50</v>
      </c>
      <c r="G275" s="2" t="s">
        <v>22</v>
      </c>
    </row>
    <row r="276" spans="1:7">
      <c r="A276" t="s">
        <v>193</v>
      </c>
      <c r="B276" s="1" t="s">
        <v>45</v>
      </c>
      <c r="C276" t="s">
        <v>194</v>
      </c>
      <c r="D276" t="s">
        <v>42</v>
      </c>
      <c r="E276" s="5">
        <v>1</v>
      </c>
      <c r="F276" s="3" t="s">
        <v>53</v>
      </c>
      <c r="G276" s="2" t="s">
        <v>9</v>
      </c>
    </row>
    <row r="277" spans="1:7">
      <c r="A277" t="s">
        <v>193</v>
      </c>
      <c r="B277" s="1" t="s">
        <v>45</v>
      </c>
      <c r="C277" t="s">
        <v>194</v>
      </c>
      <c r="D277" t="s">
        <v>42</v>
      </c>
      <c r="E277" s="5">
        <v>2</v>
      </c>
      <c r="F277" s="3" t="s">
        <v>54</v>
      </c>
      <c r="G277" s="2" t="s">
        <v>29</v>
      </c>
    </row>
    <row r="278" spans="1:7">
      <c r="A278" t="s">
        <v>193</v>
      </c>
      <c r="B278" s="1" t="s">
        <v>45</v>
      </c>
      <c r="C278" t="s">
        <v>194</v>
      </c>
      <c r="D278" t="s">
        <v>42</v>
      </c>
      <c r="E278" s="5">
        <v>3</v>
      </c>
      <c r="F278" s="3" t="s">
        <v>59</v>
      </c>
      <c r="G278" s="2" t="s">
        <v>14</v>
      </c>
    </row>
    <row r="279" spans="1:7">
      <c r="A279" t="s">
        <v>193</v>
      </c>
      <c r="B279" s="1" t="s">
        <v>45</v>
      </c>
      <c r="C279" t="s">
        <v>194</v>
      </c>
      <c r="D279" t="s">
        <v>42</v>
      </c>
      <c r="E279" s="5">
        <v>4</v>
      </c>
      <c r="F279" s="3" t="s">
        <v>60</v>
      </c>
      <c r="G279" s="2" t="s">
        <v>20</v>
      </c>
    </row>
    <row r="280" spans="1:7">
      <c r="A280" t="s">
        <v>193</v>
      </c>
      <c r="B280" s="1" t="s">
        <v>45</v>
      </c>
      <c r="C280" t="s">
        <v>194</v>
      </c>
      <c r="D280" t="s">
        <v>42</v>
      </c>
      <c r="E280" s="5">
        <v>5</v>
      </c>
      <c r="F280" s="3" t="s">
        <v>61</v>
      </c>
      <c r="G280" s="2" t="s">
        <v>9</v>
      </c>
    </row>
    <row r="281" spans="1:7">
      <c r="A281" t="s">
        <v>193</v>
      </c>
      <c r="B281" s="1" t="s">
        <v>51</v>
      </c>
      <c r="C281" t="s">
        <v>194</v>
      </c>
      <c r="D281" t="s">
        <v>42</v>
      </c>
      <c r="E281" s="5">
        <v>1</v>
      </c>
      <c r="F281" s="3" t="s">
        <v>62</v>
      </c>
      <c r="G281" s="2" t="s">
        <v>12</v>
      </c>
    </row>
    <row r="282" spans="1:7">
      <c r="A282" t="s">
        <v>193</v>
      </c>
      <c r="B282" s="1" t="s">
        <v>51</v>
      </c>
      <c r="C282" t="s">
        <v>194</v>
      </c>
      <c r="D282" t="s">
        <v>42</v>
      </c>
      <c r="E282" s="5">
        <v>2</v>
      </c>
      <c r="F282" s="3" t="s">
        <v>65</v>
      </c>
      <c r="G282" s="2" t="s">
        <v>22</v>
      </c>
    </row>
    <row r="283" spans="1:7">
      <c r="A283" t="s">
        <v>193</v>
      </c>
      <c r="B283" s="1" t="s">
        <v>51</v>
      </c>
      <c r="C283" t="s">
        <v>194</v>
      </c>
      <c r="D283" t="s">
        <v>42</v>
      </c>
      <c r="E283" s="5">
        <v>3</v>
      </c>
      <c r="F283" s="3" t="s">
        <v>66</v>
      </c>
      <c r="G283" s="2" t="s">
        <v>9</v>
      </c>
    </row>
    <row r="284" spans="1:7">
      <c r="A284" t="s">
        <v>193</v>
      </c>
      <c r="B284" s="1" t="s">
        <v>51</v>
      </c>
      <c r="C284" t="s">
        <v>194</v>
      </c>
      <c r="D284" t="s">
        <v>42</v>
      </c>
      <c r="E284" s="5">
        <v>4</v>
      </c>
      <c r="F284" s="3" t="s">
        <v>67</v>
      </c>
      <c r="G284" s="2" t="s">
        <v>28</v>
      </c>
    </row>
    <row r="285" spans="1:7">
      <c r="A285" t="s">
        <v>193</v>
      </c>
      <c r="B285" s="1" t="s">
        <v>51</v>
      </c>
      <c r="C285" t="s">
        <v>194</v>
      </c>
      <c r="D285" t="s">
        <v>42</v>
      </c>
      <c r="E285" s="5">
        <v>5</v>
      </c>
      <c r="F285" s="3" t="s">
        <v>68</v>
      </c>
      <c r="G285" s="2" t="s">
        <v>23</v>
      </c>
    </row>
    <row r="286" spans="1:7">
      <c r="A286" t="s">
        <v>195</v>
      </c>
      <c r="B286" s="1" t="s">
        <v>40</v>
      </c>
      <c r="C286" t="s">
        <v>194</v>
      </c>
      <c r="D286" t="s">
        <v>70</v>
      </c>
      <c r="E286" s="5">
        <v>3</v>
      </c>
      <c r="F286" s="3" t="s">
        <v>74</v>
      </c>
      <c r="G286" s="2" t="s">
        <v>20</v>
      </c>
    </row>
    <row r="287" spans="1:7">
      <c r="A287" t="s">
        <v>195</v>
      </c>
      <c r="B287" s="1" t="s">
        <v>40</v>
      </c>
      <c r="C287" t="s">
        <v>194</v>
      </c>
      <c r="D287" t="s">
        <v>70</v>
      </c>
      <c r="E287" s="5">
        <v>4</v>
      </c>
      <c r="F287" s="3" t="s">
        <v>78</v>
      </c>
      <c r="G287" s="2" t="s">
        <v>23</v>
      </c>
    </row>
    <row r="288" spans="1:7">
      <c r="A288" t="s">
        <v>195</v>
      </c>
      <c r="B288" s="1" t="s">
        <v>45</v>
      </c>
      <c r="C288" t="s">
        <v>194</v>
      </c>
      <c r="D288" t="s">
        <v>70</v>
      </c>
      <c r="E288" s="5">
        <v>1</v>
      </c>
      <c r="F288" s="3" t="s">
        <v>75</v>
      </c>
      <c r="G288" s="2" t="s">
        <v>30</v>
      </c>
    </row>
    <row r="289" spans="1:7">
      <c r="A289" t="s">
        <v>195</v>
      </c>
      <c r="B289" s="1" t="s">
        <v>45</v>
      </c>
      <c r="C289" t="s">
        <v>194</v>
      </c>
      <c r="D289" t="s">
        <v>70</v>
      </c>
      <c r="E289" s="5">
        <v>2</v>
      </c>
      <c r="F289" s="3" t="s">
        <v>47</v>
      </c>
      <c r="G289" s="2" t="s">
        <v>17</v>
      </c>
    </row>
    <row r="290" spans="1:7">
      <c r="A290" t="s">
        <v>195</v>
      </c>
      <c r="B290" s="1" t="s">
        <v>45</v>
      </c>
      <c r="C290" t="s">
        <v>194</v>
      </c>
      <c r="D290" t="s">
        <v>70</v>
      </c>
      <c r="E290" s="5">
        <v>3</v>
      </c>
      <c r="F290" s="3" t="s">
        <v>82</v>
      </c>
      <c r="G290" s="2" t="s">
        <v>31</v>
      </c>
    </row>
    <row r="291" spans="1:7">
      <c r="A291" t="s">
        <v>195</v>
      </c>
      <c r="B291" s="1" t="s">
        <v>45</v>
      </c>
      <c r="C291" t="s">
        <v>194</v>
      </c>
      <c r="D291" t="s">
        <v>70</v>
      </c>
      <c r="E291" s="5">
        <v>4</v>
      </c>
      <c r="F291" s="3" t="s">
        <v>85</v>
      </c>
      <c r="G291" s="2" t="s">
        <v>9</v>
      </c>
    </row>
    <row r="292" spans="1:7">
      <c r="A292" t="s">
        <v>195</v>
      </c>
      <c r="B292" s="1" t="s">
        <v>45</v>
      </c>
      <c r="C292" t="s">
        <v>194</v>
      </c>
      <c r="D292" t="s">
        <v>70</v>
      </c>
      <c r="E292" s="5">
        <v>5</v>
      </c>
      <c r="F292" s="3" t="s">
        <v>88</v>
      </c>
      <c r="G292" s="2" t="s">
        <v>23</v>
      </c>
    </row>
    <row r="293" spans="1:7">
      <c r="A293" t="s">
        <v>195</v>
      </c>
      <c r="B293" s="1" t="s">
        <v>51</v>
      </c>
      <c r="C293" t="s">
        <v>194</v>
      </c>
      <c r="D293" t="s">
        <v>70</v>
      </c>
      <c r="E293" s="5">
        <v>1</v>
      </c>
      <c r="F293" s="3" t="s">
        <v>89</v>
      </c>
      <c r="G293" s="2" t="s">
        <v>13</v>
      </c>
    </row>
    <row r="294" spans="1:7">
      <c r="A294" t="s">
        <v>195</v>
      </c>
      <c r="B294" s="1" t="s">
        <v>51</v>
      </c>
      <c r="C294" t="s">
        <v>194</v>
      </c>
      <c r="D294" t="s">
        <v>70</v>
      </c>
      <c r="E294" s="5">
        <v>2</v>
      </c>
      <c r="F294" s="3" t="s">
        <v>93</v>
      </c>
      <c r="G294" s="2" t="s">
        <v>16</v>
      </c>
    </row>
    <row r="295" spans="1:7">
      <c r="A295" t="s">
        <v>195</v>
      </c>
      <c r="B295" s="1" t="s">
        <v>51</v>
      </c>
      <c r="C295" t="s">
        <v>194</v>
      </c>
      <c r="D295" t="s">
        <v>70</v>
      </c>
      <c r="E295" s="5">
        <v>3</v>
      </c>
      <c r="F295" s="3" t="s">
        <v>175</v>
      </c>
      <c r="G295" s="2" t="s">
        <v>9</v>
      </c>
    </row>
    <row r="296" spans="1:7">
      <c r="A296" t="s">
        <v>195</v>
      </c>
      <c r="B296" s="1" t="s">
        <v>51</v>
      </c>
      <c r="C296" t="s">
        <v>194</v>
      </c>
      <c r="D296" t="s">
        <v>70</v>
      </c>
      <c r="E296" s="5">
        <v>4</v>
      </c>
      <c r="F296" s="3" t="s">
        <v>94</v>
      </c>
      <c r="G296" s="2" t="s">
        <v>16</v>
      </c>
    </row>
    <row r="297" spans="1:7">
      <c r="A297" t="s">
        <v>195</v>
      </c>
      <c r="B297" s="1" t="s">
        <v>51</v>
      </c>
      <c r="C297" t="s">
        <v>194</v>
      </c>
      <c r="D297" t="s">
        <v>70</v>
      </c>
      <c r="E297" s="5">
        <v>5</v>
      </c>
      <c r="F297" s="3" t="s">
        <v>62</v>
      </c>
      <c r="G297" s="2" t="s">
        <v>12</v>
      </c>
    </row>
    <row r="298" spans="1:7">
      <c r="A298" t="s">
        <v>195</v>
      </c>
      <c r="B298" s="1" t="s">
        <v>57</v>
      </c>
      <c r="C298" t="s">
        <v>194</v>
      </c>
      <c r="D298" t="s">
        <v>70</v>
      </c>
      <c r="E298" s="5">
        <v>1</v>
      </c>
      <c r="F298" s="3" t="s">
        <v>101</v>
      </c>
      <c r="G298" s="2" t="s">
        <v>9</v>
      </c>
    </row>
    <row r="299" spans="1:7">
      <c r="A299" t="s">
        <v>195</v>
      </c>
      <c r="B299" s="1" t="s">
        <v>57</v>
      </c>
      <c r="C299" t="s">
        <v>194</v>
      </c>
      <c r="D299" t="s">
        <v>70</v>
      </c>
      <c r="E299" s="5">
        <v>2</v>
      </c>
      <c r="F299" s="3" t="s">
        <v>189</v>
      </c>
      <c r="G299" s="2" t="s">
        <v>24</v>
      </c>
    </row>
    <row r="300" spans="1:7">
      <c r="A300" t="s">
        <v>195</v>
      </c>
      <c r="B300" s="1" t="s">
        <v>57</v>
      </c>
      <c r="C300" t="s">
        <v>194</v>
      </c>
      <c r="D300" t="s">
        <v>70</v>
      </c>
      <c r="E300" s="5">
        <v>3</v>
      </c>
      <c r="F300" s="3" t="s">
        <v>177</v>
      </c>
      <c r="G300" s="2" t="s">
        <v>20</v>
      </c>
    </row>
    <row r="301" spans="1:7">
      <c r="A301" t="s">
        <v>195</v>
      </c>
      <c r="B301" s="1" t="s">
        <v>57</v>
      </c>
      <c r="C301" t="s">
        <v>194</v>
      </c>
      <c r="D301" t="s">
        <v>70</v>
      </c>
      <c r="E301" s="5">
        <v>4</v>
      </c>
      <c r="F301" s="3" t="s">
        <v>71</v>
      </c>
      <c r="G301" s="2" t="s">
        <v>23</v>
      </c>
    </row>
    <row r="302" spans="1:7">
      <c r="A302" t="s">
        <v>195</v>
      </c>
      <c r="B302" s="1" t="s">
        <v>57</v>
      </c>
      <c r="C302" t="s">
        <v>194</v>
      </c>
      <c r="D302" t="s">
        <v>70</v>
      </c>
      <c r="E302" s="5">
        <v>5</v>
      </c>
      <c r="F302" s="3" t="s">
        <v>140</v>
      </c>
      <c r="G302" s="2" t="s">
        <v>20</v>
      </c>
    </row>
    <row r="303" spans="1:7">
      <c r="A303" t="s">
        <v>196</v>
      </c>
      <c r="B303" s="1" t="s">
        <v>40</v>
      </c>
      <c r="C303" t="s">
        <v>194</v>
      </c>
      <c r="D303" t="s">
        <v>104</v>
      </c>
      <c r="E303" s="5">
        <v>2</v>
      </c>
      <c r="F303" s="3" t="s">
        <v>105</v>
      </c>
      <c r="G303" s="2" t="s">
        <v>16</v>
      </c>
    </row>
    <row r="304" spans="1:7">
      <c r="A304" t="s">
        <v>196</v>
      </c>
      <c r="B304" s="1" t="s">
        <v>40</v>
      </c>
      <c r="C304" t="s">
        <v>194</v>
      </c>
      <c r="D304" t="s">
        <v>104</v>
      </c>
      <c r="E304" s="5">
        <v>3</v>
      </c>
      <c r="F304" s="3" t="s">
        <v>109</v>
      </c>
      <c r="G304" s="2" t="s">
        <v>12</v>
      </c>
    </row>
    <row r="305" spans="1:7">
      <c r="A305" t="s">
        <v>196</v>
      </c>
      <c r="B305" s="1" t="s">
        <v>40</v>
      </c>
      <c r="C305" t="s">
        <v>194</v>
      </c>
      <c r="D305" t="s">
        <v>104</v>
      </c>
      <c r="E305" s="5">
        <v>4</v>
      </c>
      <c r="F305" s="3" t="s">
        <v>110</v>
      </c>
      <c r="G305" s="2" t="s">
        <v>9</v>
      </c>
    </row>
    <row r="306" spans="1:7">
      <c r="A306" t="s">
        <v>196</v>
      </c>
      <c r="B306" s="1" t="s">
        <v>40</v>
      </c>
      <c r="C306" t="s">
        <v>194</v>
      </c>
      <c r="D306" t="s">
        <v>104</v>
      </c>
      <c r="E306" s="5">
        <v>5</v>
      </c>
      <c r="F306" s="3" t="s">
        <v>111</v>
      </c>
      <c r="G306" s="2" t="s">
        <v>28</v>
      </c>
    </row>
    <row r="307" spans="1:7">
      <c r="A307" t="s">
        <v>196</v>
      </c>
      <c r="B307" s="1" t="s">
        <v>45</v>
      </c>
      <c r="C307" t="s">
        <v>194</v>
      </c>
      <c r="D307" t="s">
        <v>104</v>
      </c>
      <c r="E307" s="5">
        <v>1</v>
      </c>
      <c r="F307" s="3" t="s">
        <v>82</v>
      </c>
      <c r="G307" s="2" t="s">
        <v>31</v>
      </c>
    </row>
    <row r="308" spans="1:7">
      <c r="A308" t="s">
        <v>196</v>
      </c>
      <c r="B308" s="1" t="s">
        <v>45</v>
      </c>
      <c r="C308" t="s">
        <v>194</v>
      </c>
      <c r="D308" t="s">
        <v>104</v>
      </c>
      <c r="E308" s="5">
        <v>2</v>
      </c>
      <c r="F308" s="3" t="s">
        <v>112</v>
      </c>
      <c r="G308" s="2" t="s">
        <v>28</v>
      </c>
    </row>
    <row r="309" spans="1:7">
      <c r="A309" t="s">
        <v>196</v>
      </c>
      <c r="B309" s="1" t="s">
        <v>45</v>
      </c>
      <c r="C309" t="s">
        <v>194</v>
      </c>
      <c r="D309" t="s">
        <v>104</v>
      </c>
      <c r="E309" s="5">
        <v>3</v>
      </c>
      <c r="F309" s="3" t="s">
        <v>113</v>
      </c>
      <c r="G309" s="2" t="s">
        <v>29</v>
      </c>
    </row>
    <row r="310" spans="1:7">
      <c r="A310" t="s">
        <v>196</v>
      </c>
      <c r="B310" s="1" t="s">
        <v>45</v>
      </c>
      <c r="C310" t="s">
        <v>194</v>
      </c>
      <c r="D310" t="s">
        <v>104</v>
      </c>
      <c r="E310" s="5">
        <v>4</v>
      </c>
      <c r="F310" s="3" t="s">
        <v>114</v>
      </c>
      <c r="G310" s="2" t="s">
        <v>17</v>
      </c>
    </row>
    <row r="311" spans="1:7">
      <c r="A311" t="s">
        <v>196</v>
      </c>
      <c r="B311" s="1" t="s">
        <v>45</v>
      </c>
      <c r="C311" t="s">
        <v>194</v>
      </c>
      <c r="D311" t="s">
        <v>104</v>
      </c>
      <c r="E311" s="5">
        <v>5</v>
      </c>
      <c r="F311" s="3" t="s">
        <v>116</v>
      </c>
      <c r="G311" s="2" t="s">
        <v>8</v>
      </c>
    </row>
    <row r="312" spans="1:7">
      <c r="A312" t="s">
        <v>196</v>
      </c>
      <c r="B312" s="1" t="s">
        <v>51</v>
      </c>
      <c r="C312" t="s">
        <v>194</v>
      </c>
      <c r="D312" t="s">
        <v>104</v>
      </c>
      <c r="E312" s="5">
        <v>1</v>
      </c>
      <c r="F312" s="3" t="s">
        <v>118</v>
      </c>
      <c r="G312" s="2" t="s">
        <v>9</v>
      </c>
    </row>
    <row r="313" spans="1:7">
      <c r="A313" t="s">
        <v>196</v>
      </c>
      <c r="B313" s="1" t="s">
        <v>51</v>
      </c>
      <c r="C313" t="s">
        <v>194</v>
      </c>
      <c r="D313" t="s">
        <v>104</v>
      </c>
      <c r="E313" s="5">
        <v>2</v>
      </c>
      <c r="F313" s="3" t="s">
        <v>120</v>
      </c>
      <c r="G313" s="2" t="s">
        <v>24</v>
      </c>
    </row>
    <row r="314" spans="1:7">
      <c r="A314" t="s">
        <v>196</v>
      </c>
      <c r="B314" s="1" t="s">
        <v>51</v>
      </c>
      <c r="C314" t="s">
        <v>194</v>
      </c>
      <c r="D314" t="s">
        <v>104</v>
      </c>
      <c r="E314" s="5">
        <v>3</v>
      </c>
      <c r="F314" s="3" t="s">
        <v>197</v>
      </c>
      <c r="G314" s="2" t="s">
        <v>20</v>
      </c>
    </row>
    <row r="315" spans="1:7">
      <c r="A315" t="s">
        <v>196</v>
      </c>
      <c r="B315" s="1" t="s">
        <v>51</v>
      </c>
      <c r="C315" t="s">
        <v>194</v>
      </c>
      <c r="D315" t="s">
        <v>104</v>
      </c>
      <c r="E315" s="5">
        <v>4</v>
      </c>
      <c r="F315" s="3" t="s">
        <v>88</v>
      </c>
      <c r="G315" s="2" t="s">
        <v>23</v>
      </c>
    </row>
    <row r="316" spans="1:7">
      <c r="A316" t="s">
        <v>196</v>
      </c>
      <c r="B316" s="1" t="s">
        <v>51</v>
      </c>
      <c r="C316" t="s">
        <v>194</v>
      </c>
      <c r="D316" t="s">
        <v>104</v>
      </c>
      <c r="E316" s="5">
        <v>5</v>
      </c>
      <c r="F316" s="3" t="s">
        <v>94</v>
      </c>
      <c r="G316" s="2" t="s">
        <v>16</v>
      </c>
    </row>
    <row r="317" spans="1:7">
      <c r="A317" t="s">
        <v>196</v>
      </c>
      <c r="B317" s="1" t="s">
        <v>57</v>
      </c>
      <c r="C317" t="s">
        <v>194</v>
      </c>
      <c r="D317" t="s">
        <v>104</v>
      </c>
      <c r="E317" s="5">
        <v>1</v>
      </c>
      <c r="F317" s="3" t="s">
        <v>129</v>
      </c>
      <c r="G317" s="2" t="s">
        <v>29</v>
      </c>
    </row>
    <row r="318" spans="1:7">
      <c r="A318" t="s">
        <v>196</v>
      </c>
      <c r="B318" s="1" t="s">
        <v>57</v>
      </c>
      <c r="C318" t="s">
        <v>194</v>
      </c>
      <c r="D318" t="s">
        <v>104</v>
      </c>
      <c r="E318" s="5">
        <v>2</v>
      </c>
      <c r="F318" s="3" t="s">
        <v>132</v>
      </c>
      <c r="G318" s="2" t="s">
        <v>10</v>
      </c>
    </row>
    <row r="319" spans="1:7">
      <c r="A319" t="s">
        <v>196</v>
      </c>
      <c r="B319" s="1" t="s">
        <v>57</v>
      </c>
      <c r="C319" t="s">
        <v>194</v>
      </c>
      <c r="D319" t="s">
        <v>104</v>
      </c>
      <c r="E319" s="5">
        <v>3</v>
      </c>
      <c r="F319" s="3" t="s">
        <v>138</v>
      </c>
      <c r="G319" s="2" t="s">
        <v>16</v>
      </c>
    </row>
    <row r="320" spans="1:7">
      <c r="A320" t="s">
        <v>196</v>
      </c>
      <c r="B320" s="1" t="s">
        <v>57</v>
      </c>
      <c r="C320" t="s">
        <v>194</v>
      </c>
      <c r="D320" t="s">
        <v>104</v>
      </c>
      <c r="E320" s="5">
        <v>4</v>
      </c>
      <c r="F320" s="3" t="s">
        <v>189</v>
      </c>
      <c r="G320" s="2" t="s">
        <v>24</v>
      </c>
    </row>
    <row r="321" spans="1:7">
      <c r="A321" t="s">
        <v>196</v>
      </c>
      <c r="B321" s="1" t="s">
        <v>57</v>
      </c>
      <c r="C321" t="s">
        <v>194</v>
      </c>
      <c r="D321" t="s">
        <v>104</v>
      </c>
      <c r="E321" s="5">
        <v>5</v>
      </c>
      <c r="F321" s="3" t="s">
        <v>198</v>
      </c>
      <c r="G321" s="2" t="s">
        <v>10</v>
      </c>
    </row>
    <row r="322" spans="1:7">
      <c r="A322" t="s">
        <v>199</v>
      </c>
      <c r="B322" s="1" t="s">
        <v>40</v>
      </c>
      <c r="C322" t="s">
        <v>194</v>
      </c>
      <c r="D322" t="s">
        <v>142</v>
      </c>
      <c r="E322" s="5">
        <v>1</v>
      </c>
      <c r="F322" s="3" t="s">
        <v>180</v>
      </c>
      <c r="G322" s="2" t="s">
        <v>19</v>
      </c>
    </row>
    <row r="323" spans="1:7">
      <c r="A323" t="s">
        <v>199</v>
      </c>
      <c r="B323" s="1" t="s">
        <v>40</v>
      </c>
      <c r="C323" t="s">
        <v>194</v>
      </c>
      <c r="D323" t="s">
        <v>142</v>
      </c>
      <c r="E323" s="5">
        <v>2</v>
      </c>
      <c r="F323" s="3" t="s">
        <v>146</v>
      </c>
      <c r="G323" s="2" t="s">
        <v>16</v>
      </c>
    </row>
    <row r="324" spans="1:7">
      <c r="A324" t="s">
        <v>199</v>
      </c>
      <c r="B324" s="1" t="s">
        <v>40</v>
      </c>
      <c r="C324" t="s">
        <v>194</v>
      </c>
      <c r="D324" t="s">
        <v>142</v>
      </c>
      <c r="E324" s="5">
        <v>3</v>
      </c>
      <c r="F324" s="3" t="s">
        <v>147</v>
      </c>
      <c r="G324" s="2" t="s">
        <v>20</v>
      </c>
    </row>
    <row r="325" spans="1:7">
      <c r="A325" t="s">
        <v>199</v>
      </c>
      <c r="B325" s="1" t="s">
        <v>40</v>
      </c>
      <c r="C325" t="s">
        <v>194</v>
      </c>
      <c r="D325" t="s">
        <v>142</v>
      </c>
      <c r="E325" s="5">
        <v>4</v>
      </c>
      <c r="F325" s="3" t="s">
        <v>109</v>
      </c>
      <c r="G325" s="2" t="s">
        <v>12</v>
      </c>
    </row>
    <row r="326" spans="1:7">
      <c r="A326" t="s">
        <v>199</v>
      </c>
      <c r="B326" s="1" t="s">
        <v>40</v>
      </c>
      <c r="C326" t="s">
        <v>194</v>
      </c>
      <c r="D326" t="s">
        <v>142</v>
      </c>
      <c r="E326" s="5">
        <v>5</v>
      </c>
      <c r="F326" s="3" t="s">
        <v>148</v>
      </c>
      <c r="G326" s="2" t="s">
        <v>16</v>
      </c>
    </row>
    <row r="327" spans="1:7">
      <c r="A327" t="s">
        <v>199</v>
      </c>
      <c r="B327" s="1" t="s">
        <v>45</v>
      </c>
      <c r="C327" t="s">
        <v>194</v>
      </c>
      <c r="D327" t="s">
        <v>142</v>
      </c>
      <c r="E327" s="5">
        <v>1</v>
      </c>
      <c r="F327" s="3" t="s">
        <v>114</v>
      </c>
      <c r="G327" s="2" t="s">
        <v>17</v>
      </c>
    </row>
    <row r="328" spans="1:7">
      <c r="A328" t="s">
        <v>199</v>
      </c>
      <c r="B328" s="1" t="s">
        <v>45</v>
      </c>
      <c r="C328" t="s">
        <v>194</v>
      </c>
      <c r="D328" t="s">
        <v>142</v>
      </c>
      <c r="E328" s="5">
        <v>2</v>
      </c>
      <c r="F328" s="3" t="s">
        <v>150</v>
      </c>
      <c r="G328" s="2" t="s">
        <v>9</v>
      </c>
    </row>
    <row r="329" spans="1:7">
      <c r="A329" t="s">
        <v>199</v>
      </c>
      <c r="B329" s="1" t="s">
        <v>45</v>
      </c>
      <c r="C329" t="s">
        <v>194</v>
      </c>
      <c r="D329" t="s">
        <v>142</v>
      </c>
      <c r="E329" s="5">
        <v>3</v>
      </c>
      <c r="F329" s="3" t="s">
        <v>151</v>
      </c>
      <c r="G329" s="2" t="s">
        <v>15</v>
      </c>
    </row>
    <row r="330" spans="1:7">
      <c r="A330" t="s">
        <v>199</v>
      </c>
      <c r="B330" s="1" t="s">
        <v>45</v>
      </c>
      <c r="C330" t="s">
        <v>194</v>
      </c>
      <c r="D330" t="s">
        <v>142</v>
      </c>
      <c r="E330" s="5">
        <v>4</v>
      </c>
      <c r="F330" s="3" t="s">
        <v>192</v>
      </c>
      <c r="G330" s="2" t="s">
        <v>20</v>
      </c>
    </row>
    <row r="331" spans="1:7">
      <c r="A331" t="s">
        <v>199</v>
      </c>
      <c r="B331" s="1" t="s">
        <v>45</v>
      </c>
      <c r="C331" t="s">
        <v>194</v>
      </c>
      <c r="D331" t="s">
        <v>142</v>
      </c>
      <c r="E331" s="5">
        <v>5</v>
      </c>
      <c r="F331" s="3" t="s">
        <v>181</v>
      </c>
      <c r="G331" s="2" t="s">
        <v>20</v>
      </c>
    </row>
    <row r="332" spans="1:7">
      <c r="A332" t="s">
        <v>199</v>
      </c>
      <c r="B332" s="1" t="s">
        <v>51</v>
      </c>
      <c r="C332" t="s">
        <v>194</v>
      </c>
      <c r="D332" t="s">
        <v>142</v>
      </c>
      <c r="E332" s="5">
        <v>1</v>
      </c>
      <c r="F332" s="3" t="s">
        <v>155</v>
      </c>
      <c r="G332" s="2" t="s">
        <v>19</v>
      </c>
    </row>
    <row r="333" spans="1:7">
      <c r="A333" t="s">
        <v>199</v>
      </c>
      <c r="B333" s="1" t="s">
        <v>51</v>
      </c>
      <c r="C333" t="s">
        <v>194</v>
      </c>
      <c r="D333" t="s">
        <v>142</v>
      </c>
      <c r="E333" s="5">
        <v>2</v>
      </c>
      <c r="F333" s="3" t="s">
        <v>200</v>
      </c>
      <c r="G333" s="2" t="s">
        <v>12</v>
      </c>
    </row>
    <row r="334" spans="1:7">
      <c r="A334" t="s">
        <v>199</v>
      </c>
      <c r="B334" s="1" t="s">
        <v>51</v>
      </c>
      <c r="C334" t="s">
        <v>194</v>
      </c>
      <c r="D334" t="s">
        <v>142</v>
      </c>
      <c r="E334" s="5">
        <v>3</v>
      </c>
      <c r="F334" s="3" t="s">
        <v>128</v>
      </c>
      <c r="G334" s="2" t="s">
        <v>16</v>
      </c>
    </row>
    <row r="335" spans="1:7">
      <c r="A335" t="s">
        <v>199</v>
      </c>
      <c r="B335" s="1" t="s">
        <v>51</v>
      </c>
      <c r="C335" t="s">
        <v>194</v>
      </c>
      <c r="D335" t="s">
        <v>142</v>
      </c>
      <c r="E335" s="5">
        <v>4</v>
      </c>
      <c r="F335" s="3" t="s">
        <v>164</v>
      </c>
      <c r="G335" s="2" t="s">
        <v>19</v>
      </c>
    </row>
    <row r="336" spans="1:7">
      <c r="A336" t="s">
        <v>199</v>
      </c>
      <c r="B336" s="1" t="s">
        <v>51</v>
      </c>
      <c r="C336" t="s">
        <v>194</v>
      </c>
      <c r="D336" t="s">
        <v>142</v>
      </c>
      <c r="E336" s="5">
        <v>5</v>
      </c>
      <c r="F336" s="3" t="s">
        <v>165</v>
      </c>
      <c r="G336" s="2" t="s">
        <v>9</v>
      </c>
    </row>
    <row r="337" spans="1:7">
      <c r="A337" t="s">
        <v>201</v>
      </c>
      <c r="B337" s="1" t="s">
        <v>40</v>
      </c>
      <c r="C337" t="s">
        <v>202</v>
      </c>
      <c r="D337" t="s">
        <v>70</v>
      </c>
      <c r="E337" s="5">
        <v>1</v>
      </c>
      <c r="F337" s="3" t="s">
        <v>20</v>
      </c>
      <c r="G337" s="4" t="s">
        <v>20</v>
      </c>
    </row>
    <row r="338" spans="1:7">
      <c r="A338" t="s">
        <v>201</v>
      </c>
      <c r="B338" s="1" t="s">
        <v>40</v>
      </c>
      <c r="C338" t="s">
        <v>202</v>
      </c>
      <c r="D338" t="s">
        <v>70</v>
      </c>
      <c r="E338" s="5">
        <v>2</v>
      </c>
      <c r="F338" s="3" t="s">
        <v>13</v>
      </c>
      <c r="G338" s="4" t="s">
        <v>13</v>
      </c>
    </row>
    <row r="339" spans="1:7">
      <c r="A339" t="s">
        <v>201</v>
      </c>
      <c r="B339" s="1" t="s">
        <v>40</v>
      </c>
      <c r="C339" t="s">
        <v>202</v>
      </c>
      <c r="D339" t="s">
        <v>70</v>
      </c>
      <c r="E339" s="5">
        <v>3</v>
      </c>
      <c r="F339" s="3" t="s">
        <v>19</v>
      </c>
      <c r="G339" s="4" t="s">
        <v>19</v>
      </c>
    </row>
    <row r="340" spans="1:7">
      <c r="A340" t="s">
        <v>201</v>
      </c>
      <c r="B340" s="1" t="s">
        <v>40</v>
      </c>
      <c r="C340" t="s">
        <v>202</v>
      </c>
      <c r="D340" t="s">
        <v>70</v>
      </c>
      <c r="E340" s="5">
        <v>4</v>
      </c>
      <c r="F340" s="3" t="s">
        <v>24</v>
      </c>
      <c r="G340" s="4" t="s">
        <v>24</v>
      </c>
    </row>
    <row r="341" spans="1:7">
      <c r="A341" t="s">
        <v>201</v>
      </c>
      <c r="B341" s="1" t="s">
        <v>40</v>
      </c>
      <c r="C341" t="s">
        <v>202</v>
      </c>
      <c r="D341" t="s">
        <v>70</v>
      </c>
      <c r="E341" s="5">
        <v>5</v>
      </c>
      <c r="F341" s="3" t="s">
        <v>23</v>
      </c>
      <c r="G341" s="4" t="s">
        <v>23</v>
      </c>
    </row>
    <row r="342" spans="1:7">
      <c r="A342" t="s">
        <v>201</v>
      </c>
      <c r="B342" s="1" t="s">
        <v>45</v>
      </c>
      <c r="C342" t="s">
        <v>202</v>
      </c>
      <c r="D342" t="s">
        <v>70</v>
      </c>
      <c r="E342" s="5">
        <v>1</v>
      </c>
      <c r="F342" s="3" t="s">
        <v>28</v>
      </c>
      <c r="G342" s="4" t="s">
        <v>28</v>
      </c>
    </row>
    <row r="343" spans="1:7">
      <c r="A343" t="s">
        <v>201</v>
      </c>
      <c r="B343" s="1" t="s">
        <v>45</v>
      </c>
      <c r="C343" t="s">
        <v>202</v>
      </c>
      <c r="D343" t="s">
        <v>70</v>
      </c>
      <c r="E343" s="5">
        <v>2</v>
      </c>
      <c r="F343" s="3" t="s">
        <v>12</v>
      </c>
      <c r="G343" s="4" t="s">
        <v>12</v>
      </c>
    </row>
    <row r="344" spans="1:7">
      <c r="A344" t="s">
        <v>201</v>
      </c>
      <c r="B344" s="1" t="s">
        <v>45</v>
      </c>
      <c r="C344" t="s">
        <v>202</v>
      </c>
      <c r="D344" t="s">
        <v>70</v>
      </c>
      <c r="E344" s="5">
        <v>3</v>
      </c>
      <c r="F344" s="3" t="s">
        <v>16</v>
      </c>
      <c r="G344" s="4" t="s">
        <v>16</v>
      </c>
    </row>
    <row r="345" spans="1:7">
      <c r="A345" t="s">
        <v>201</v>
      </c>
      <c r="B345" s="1" t="s">
        <v>45</v>
      </c>
      <c r="C345" t="s">
        <v>202</v>
      </c>
      <c r="D345" t="s">
        <v>70</v>
      </c>
      <c r="E345" s="5">
        <v>4</v>
      </c>
      <c r="F345" s="3" t="s">
        <v>9</v>
      </c>
      <c r="G345" s="4" t="s">
        <v>9</v>
      </c>
    </row>
    <row r="346" spans="1:7">
      <c r="A346" t="s">
        <v>203</v>
      </c>
      <c r="B346" s="1" t="s">
        <v>40</v>
      </c>
      <c r="C346" t="s">
        <v>202</v>
      </c>
      <c r="D346" t="s">
        <v>104</v>
      </c>
      <c r="E346" s="5">
        <v>1</v>
      </c>
      <c r="F346" s="3" t="s">
        <v>20</v>
      </c>
      <c r="G346" s="4" t="s">
        <v>20</v>
      </c>
    </row>
    <row r="347" spans="1:7">
      <c r="A347" t="s">
        <v>203</v>
      </c>
      <c r="B347" s="1" t="s">
        <v>40</v>
      </c>
      <c r="C347" t="s">
        <v>202</v>
      </c>
      <c r="D347" t="s">
        <v>104</v>
      </c>
      <c r="E347" s="5">
        <v>2</v>
      </c>
      <c r="F347" s="3" t="s">
        <v>16</v>
      </c>
      <c r="G347" s="4" t="s">
        <v>16</v>
      </c>
    </row>
    <row r="348" spans="1:7">
      <c r="A348" t="s">
        <v>203</v>
      </c>
      <c r="B348" s="1" t="s">
        <v>40</v>
      </c>
      <c r="C348" t="s">
        <v>202</v>
      </c>
      <c r="D348" t="s">
        <v>104</v>
      </c>
      <c r="E348" s="5">
        <v>3</v>
      </c>
      <c r="F348" s="3" t="s">
        <v>19</v>
      </c>
      <c r="G348" s="4" t="s">
        <v>19</v>
      </c>
    </row>
    <row r="349" spans="1:7">
      <c r="A349" t="s">
        <v>203</v>
      </c>
      <c r="B349" s="1" t="s">
        <v>40</v>
      </c>
      <c r="C349" t="s">
        <v>202</v>
      </c>
      <c r="D349" t="s">
        <v>104</v>
      </c>
      <c r="E349" s="5">
        <v>4</v>
      </c>
      <c r="F349" s="3" t="s">
        <v>23</v>
      </c>
      <c r="G349" s="4" t="s">
        <v>23</v>
      </c>
    </row>
    <row r="350" spans="1:7">
      <c r="A350" t="s">
        <v>203</v>
      </c>
      <c r="B350" s="1" t="s">
        <v>40</v>
      </c>
      <c r="C350" t="s">
        <v>202</v>
      </c>
      <c r="D350" t="s">
        <v>104</v>
      </c>
      <c r="E350" s="5">
        <v>5</v>
      </c>
      <c r="F350" s="3" t="s">
        <v>22</v>
      </c>
      <c r="G350" s="4" t="s">
        <v>22</v>
      </c>
    </row>
    <row r="351" spans="1:7">
      <c r="A351" t="s">
        <v>203</v>
      </c>
      <c r="B351" s="1" t="s">
        <v>45</v>
      </c>
      <c r="C351" t="s">
        <v>202</v>
      </c>
      <c r="D351" t="s">
        <v>104</v>
      </c>
      <c r="E351" s="5">
        <v>1</v>
      </c>
      <c r="F351" s="3" t="s">
        <v>12</v>
      </c>
      <c r="G351" s="4" t="s">
        <v>12</v>
      </c>
    </row>
    <row r="352" spans="1:7">
      <c r="A352" t="s">
        <v>203</v>
      </c>
      <c r="B352" s="1" t="s">
        <v>45</v>
      </c>
      <c r="C352" t="s">
        <v>202</v>
      </c>
      <c r="D352" t="s">
        <v>104</v>
      </c>
      <c r="E352" s="5">
        <v>2</v>
      </c>
      <c r="F352" s="3" t="s">
        <v>17</v>
      </c>
      <c r="G352" s="4" t="s">
        <v>17</v>
      </c>
    </row>
    <row r="353" spans="1:7">
      <c r="A353" t="s">
        <v>203</v>
      </c>
      <c r="B353" s="1" t="s">
        <v>45</v>
      </c>
      <c r="C353" t="s">
        <v>202</v>
      </c>
      <c r="D353" t="s">
        <v>104</v>
      </c>
      <c r="E353" s="5">
        <v>3</v>
      </c>
      <c r="F353" s="3" t="s">
        <v>28</v>
      </c>
      <c r="G353" s="4" t="s">
        <v>28</v>
      </c>
    </row>
    <row r="354" spans="1:7">
      <c r="A354" t="s">
        <v>203</v>
      </c>
      <c r="B354" s="1" t="s">
        <v>45</v>
      </c>
      <c r="C354" t="s">
        <v>202</v>
      </c>
      <c r="D354" t="s">
        <v>104</v>
      </c>
      <c r="E354" s="5">
        <v>4</v>
      </c>
      <c r="F354" s="3" t="s">
        <v>10</v>
      </c>
      <c r="G354" s="4" t="s">
        <v>10</v>
      </c>
    </row>
    <row r="355" spans="1:7">
      <c r="A355" t="s">
        <v>203</v>
      </c>
      <c r="B355" s="1" t="s">
        <v>45</v>
      </c>
      <c r="C355" t="s">
        <v>202</v>
      </c>
      <c r="D355" t="s">
        <v>104</v>
      </c>
      <c r="E355" s="5">
        <v>5</v>
      </c>
      <c r="F355" s="3" t="s">
        <v>22</v>
      </c>
      <c r="G355" s="4" t="s">
        <v>22</v>
      </c>
    </row>
    <row r="356" spans="1:7">
      <c r="A356" t="s">
        <v>204</v>
      </c>
      <c r="B356" s="1" t="s">
        <v>40</v>
      </c>
      <c r="C356" t="s">
        <v>202</v>
      </c>
      <c r="D356" t="s">
        <v>142</v>
      </c>
      <c r="E356" s="5">
        <v>2</v>
      </c>
      <c r="F356" s="3" t="s">
        <v>16</v>
      </c>
      <c r="G356" s="4" t="s">
        <v>16</v>
      </c>
    </row>
    <row r="357" spans="1:7">
      <c r="A357" t="s">
        <v>204</v>
      </c>
      <c r="B357" s="1" t="s">
        <v>40</v>
      </c>
      <c r="C357" t="s">
        <v>202</v>
      </c>
      <c r="D357" t="s">
        <v>142</v>
      </c>
      <c r="E357" s="5">
        <v>3</v>
      </c>
      <c r="F357" s="3" t="s">
        <v>20</v>
      </c>
      <c r="G357" s="4" t="s">
        <v>20</v>
      </c>
    </row>
    <row r="358" spans="1:7">
      <c r="A358" t="s">
        <v>204</v>
      </c>
      <c r="B358" s="1" t="s">
        <v>40</v>
      </c>
      <c r="C358" t="s">
        <v>202</v>
      </c>
      <c r="D358" t="s">
        <v>142</v>
      </c>
      <c r="E358" s="5">
        <v>4</v>
      </c>
      <c r="F358" s="3" t="s">
        <v>12</v>
      </c>
      <c r="G358" s="4" t="s">
        <v>12</v>
      </c>
    </row>
    <row r="359" spans="1:7">
      <c r="A359" t="s">
        <v>204</v>
      </c>
      <c r="B359" s="1" t="s">
        <v>40</v>
      </c>
      <c r="C359" t="s">
        <v>202</v>
      </c>
      <c r="D359" t="s">
        <v>142</v>
      </c>
      <c r="E359" s="5">
        <v>5</v>
      </c>
      <c r="F359" s="3" t="s">
        <v>24</v>
      </c>
      <c r="G359" s="4" t="s">
        <v>24</v>
      </c>
    </row>
    <row r="360" spans="1:7">
      <c r="A360" t="s">
        <v>204</v>
      </c>
      <c r="B360" s="1" t="s">
        <v>45</v>
      </c>
      <c r="C360" t="s">
        <v>202</v>
      </c>
      <c r="D360" t="s">
        <v>142</v>
      </c>
      <c r="E360" s="5">
        <v>2</v>
      </c>
      <c r="F360" s="3" t="s">
        <v>28</v>
      </c>
      <c r="G360" s="4" t="s">
        <v>28</v>
      </c>
    </row>
    <row r="361" spans="1:7">
      <c r="A361" t="s">
        <v>204</v>
      </c>
      <c r="B361" s="1" t="s">
        <v>45</v>
      </c>
      <c r="C361" t="s">
        <v>202</v>
      </c>
      <c r="D361" t="s">
        <v>142</v>
      </c>
      <c r="E361" s="5">
        <v>3</v>
      </c>
      <c r="F361" s="3" t="s">
        <v>10</v>
      </c>
      <c r="G361" s="4" t="s">
        <v>10</v>
      </c>
    </row>
    <row r="362" spans="1:7">
      <c r="A362" t="s">
        <v>204</v>
      </c>
      <c r="B362" s="1" t="s">
        <v>45</v>
      </c>
      <c r="C362" t="s">
        <v>202</v>
      </c>
      <c r="D362" t="s">
        <v>142</v>
      </c>
      <c r="E362" s="5">
        <v>4</v>
      </c>
      <c r="F362" s="3" t="s">
        <v>8</v>
      </c>
      <c r="G362" s="4" t="s">
        <v>8</v>
      </c>
    </row>
    <row r="363" spans="1:7">
      <c r="A363" t="s">
        <v>204</v>
      </c>
      <c r="B363" s="1" t="s">
        <v>45</v>
      </c>
      <c r="C363" t="s">
        <v>202</v>
      </c>
      <c r="D363" t="s">
        <v>142</v>
      </c>
      <c r="E363" s="5">
        <v>5</v>
      </c>
      <c r="F363" s="3" t="s">
        <v>23</v>
      </c>
      <c r="G363" s="4" t="s">
        <v>23</v>
      </c>
    </row>
    <row r="364" spans="1:7">
      <c r="A364" t="s">
        <v>204</v>
      </c>
      <c r="B364" s="1" t="s">
        <v>51</v>
      </c>
      <c r="C364" t="s">
        <v>202</v>
      </c>
      <c r="D364" t="s">
        <v>142</v>
      </c>
      <c r="E364" s="5">
        <v>2</v>
      </c>
      <c r="F364" s="3" t="s">
        <v>19</v>
      </c>
      <c r="G364" s="4" t="s">
        <v>19</v>
      </c>
    </row>
    <row r="365" spans="1:7">
      <c r="A365" t="s">
        <v>204</v>
      </c>
      <c r="B365" s="1" t="s">
        <v>51</v>
      </c>
      <c r="C365" t="s">
        <v>202</v>
      </c>
      <c r="D365" t="s">
        <v>142</v>
      </c>
      <c r="E365" s="5">
        <v>3</v>
      </c>
      <c r="F365" s="3" t="s">
        <v>29</v>
      </c>
      <c r="G365" s="4" t="s">
        <v>29</v>
      </c>
    </row>
    <row r="366" spans="1:7">
      <c r="A366" t="s">
        <v>204</v>
      </c>
      <c r="B366" s="1" t="s">
        <v>51</v>
      </c>
      <c r="C366" t="s">
        <v>202</v>
      </c>
      <c r="D366" t="s">
        <v>142</v>
      </c>
      <c r="E366" s="5">
        <v>4</v>
      </c>
      <c r="F366" s="3" t="s">
        <v>9</v>
      </c>
      <c r="G366" s="4" t="s">
        <v>9</v>
      </c>
    </row>
    <row r="367" spans="1:7">
      <c r="A367" t="s">
        <v>205</v>
      </c>
      <c r="B367" s="1" t="s">
        <v>40</v>
      </c>
      <c r="C367" s="6" t="s">
        <v>206</v>
      </c>
      <c r="D367" t="s">
        <v>70</v>
      </c>
      <c r="E367" s="5">
        <v>1</v>
      </c>
      <c r="F367" s="3" t="s">
        <v>20</v>
      </c>
      <c r="G367" s="4" t="s">
        <v>20</v>
      </c>
    </row>
    <row r="368" spans="1:7">
      <c r="A368" t="s">
        <v>205</v>
      </c>
      <c r="B368" s="1" t="s">
        <v>40</v>
      </c>
      <c r="C368" s="6" t="s">
        <v>206</v>
      </c>
      <c r="D368" t="s">
        <v>70</v>
      </c>
      <c r="E368" s="5">
        <v>2</v>
      </c>
      <c r="F368" s="3" t="s">
        <v>19</v>
      </c>
      <c r="G368" s="4" t="s">
        <v>19</v>
      </c>
    </row>
    <row r="369" spans="1:7">
      <c r="A369" t="s">
        <v>205</v>
      </c>
      <c r="B369" s="1" t="s">
        <v>40</v>
      </c>
      <c r="C369" s="6" t="s">
        <v>206</v>
      </c>
      <c r="D369" t="s">
        <v>70</v>
      </c>
      <c r="E369" s="5">
        <v>3</v>
      </c>
      <c r="F369" s="3" t="s">
        <v>28</v>
      </c>
      <c r="G369" s="4" t="s">
        <v>28</v>
      </c>
    </row>
    <row r="370" spans="1:7">
      <c r="A370" t="s">
        <v>205</v>
      </c>
      <c r="B370" s="1" t="s">
        <v>40</v>
      </c>
      <c r="C370" s="6" t="s">
        <v>206</v>
      </c>
      <c r="D370" t="s">
        <v>70</v>
      </c>
      <c r="E370" s="5">
        <v>4</v>
      </c>
      <c r="F370" s="3" t="s">
        <v>13</v>
      </c>
      <c r="G370" s="4" t="s">
        <v>13</v>
      </c>
    </row>
    <row r="371" spans="1:7">
      <c r="A371" t="s">
        <v>205</v>
      </c>
      <c r="B371" s="1" t="s">
        <v>40</v>
      </c>
      <c r="C371" s="6" t="s">
        <v>206</v>
      </c>
      <c r="D371" t="s">
        <v>70</v>
      </c>
      <c r="E371" s="5">
        <v>5</v>
      </c>
      <c r="F371" s="3" t="s">
        <v>14</v>
      </c>
      <c r="G371" s="4" t="s">
        <v>14</v>
      </c>
    </row>
    <row r="372" spans="1:7">
      <c r="A372" t="s">
        <v>205</v>
      </c>
      <c r="B372" s="1" t="s">
        <v>45</v>
      </c>
      <c r="C372" s="6" t="s">
        <v>206</v>
      </c>
      <c r="D372" t="s">
        <v>70</v>
      </c>
      <c r="E372" s="5">
        <v>1</v>
      </c>
      <c r="F372" s="3" t="s">
        <v>23</v>
      </c>
      <c r="G372" s="4" t="s">
        <v>23</v>
      </c>
    </row>
    <row r="373" spans="1:7">
      <c r="A373" t="s">
        <v>205</v>
      </c>
      <c r="B373" s="1" t="s">
        <v>45</v>
      </c>
      <c r="C373" s="6" t="s">
        <v>206</v>
      </c>
      <c r="D373" t="s">
        <v>70</v>
      </c>
      <c r="E373" s="5">
        <v>2</v>
      </c>
      <c r="F373" s="3" t="s">
        <v>12</v>
      </c>
      <c r="G373" s="4" t="s">
        <v>12</v>
      </c>
    </row>
    <row r="374" spans="1:7">
      <c r="A374" t="s">
        <v>205</v>
      </c>
      <c r="B374" s="1" t="s">
        <v>45</v>
      </c>
      <c r="C374" s="6" t="s">
        <v>206</v>
      </c>
      <c r="D374" t="s">
        <v>70</v>
      </c>
      <c r="E374" s="5">
        <v>3</v>
      </c>
      <c r="F374" s="3" t="s">
        <v>24</v>
      </c>
      <c r="G374" s="4" t="s">
        <v>24</v>
      </c>
    </row>
    <row r="375" spans="1:7">
      <c r="A375" t="s">
        <v>207</v>
      </c>
      <c r="B375" s="1" t="s">
        <v>40</v>
      </c>
      <c r="C375" t="s">
        <v>206</v>
      </c>
      <c r="D375" t="s">
        <v>104</v>
      </c>
      <c r="E375" s="5">
        <v>1</v>
      </c>
      <c r="F375" s="3" t="s">
        <v>9</v>
      </c>
      <c r="G375" s="4" t="s">
        <v>9</v>
      </c>
    </row>
    <row r="376" spans="1:7">
      <c r="A376" t="s">
        <v>207</v>
      </c>
      <c r="B376" s="1" t="s">
        <v>40</v>
      </c>
      <c r="C376" t="s">
        <v>206</v>
      </c>
      <c r="D376" t="s">
        <v>104</v>
      </c>
      <c r="E376" s="5">
        <v>2</v>
      </c>
      <c r="F376" s="3" t="s">
        <v>28</v>
      </c>
      <c r="G376" s="4" t="s">
        <v>28</v>
      </c>
    </row>
    <row r="377" spans="1:7">
      <c r="A377" t="s">
        <v>207</v>
      </c>
      <c r="B377" s="1" t="s">
        <v>40</v>
      </c>
      <c r="C377" t="s">
        <v>206</v>
      </c>
      <c r="D377" t="s">
        <v>104</v>
      </c>
      <c r="E377" s="5">
        <v>3</v>
      </c>
      <c r="F377" s="3" t="s">
        <v>24</v>
      </c>
      <c r="G377" s="4" t="s">
        <v>24</v>
      </c>
    </row>
    <row r="378" spans="1:7">
      <c r="A378" t="s">
        <v>207</v>
      </c>
      <c r="B378" s="1" t="s">
        <v>40</v>
      </c>
      <c r="C378" t="s">
        <v>206</v>
      </c>
      <c r="D378" t="s">
        <v>104</v>
      </c>
      <c r="E378" s="5">
        <v>4</v>
      </c>
      <c r="F378" s="3" t="s">
        <v>14</v>
      </c>
      <c r="G378" s="4" t="s">
        <v>14</v>
      </c>
    </row>
    <row r="379" spans="1:7">
      <c r="A379" t="s">
        <v>207</v>
      </c>
      <c r="B379" s="1" t="s">
        <v>40</v>
      </c>
      <c r="C379" t="s">
        <v>206</v>
      </c>
      <c r="D379" t="s">
        <v>104</v>
      </c>
      <c r="E379" s="5">
        <v>5</v>
      </c>
      <c r="F379" s="3" t="s">
        <v>23</v>
      </c>
      <c r="G379" s="4" t="s">
        <v>23</v>
      </c>
    </row>
    <row r="380" spans="1:7">
      <c r="A380" t="s">
        <v>207</v>
      </c>
      <c r="B380" s="1" t="s">
        <v>45</v>
      </c>
      <c r="C380" t="s">
        <v>206</v>
      </c>
      <c r="D380" t="s">
        <v>104</v>
      </c>
      <c r="E380" s="5">
        <v>1</v>
      </c>
      <c r="F380" s="3" t="s">
        <v>16</v>
      </c>
      <c r="G380" s="4" t="s">
        <v>16</v>
      </c>
    </row>
    <row r="381" spans="1:7">
      <c r="A381" t="s">
        <v>207</v>
      </c>
      <c r="B381" s="1" t="s">
        <v>45</v>
      </c>
      <c r="C381" t="s">
        <v>206</v>
      </c>
      <c r="D381" t="s">
        <v>104</v>
      </c>
      <c r="E381" s="5">
        <v>2</v>
      </c>
      <c r="F381" s="3" t="s">
        <v>20</v>
      </c>
      <c r="G381" s="4" t="s">
        <v>20</v>
      </c>
    </row>
    <row r="382" spans="1:7">
      <c r="A382" t="s">
        <v>207</v>
      </c>
      <c r="B382" s="1" t="s">
        <v>45</v>
      </c>
      <c r="C382" t="s">
        <v>206</v>
      </c>
      <c r="D382" t="s">
        <v>104</v>
      </c>
      <c r="E382" s="5">
        <v>3</v>
      </c>
      <c r="F382" s="3" t="s">
        <v>17</v>
      </c>
      <c r="G382" s="4" t="s">
        <v>17</v>
      </c>
    </row>
    <row r="383" spans="1:7">
      <c r="A383" t="s">
        <v>207</v>
      </c>
      <c r="B383" s="1" t="s">
        <v>45</v>
      </c>
      <c r="C383" t="s">
        <v>206</v>
      </c>
      <c r="D383" t="s">
        <v>104</v>
      </c>
      <c r="E383" s="5">
        <v>4</v>
      </c>
      <c r="F383" s="3" t="s">
        <v>13</v>
      </c>
      <c r="G383" s="4" t="s">
        <v>13</v>
      </c>
    </row>
    <row r="384" spans="1:7">
      <c r="A384" t="s">
        <v>207</v>
      </c>
      <c r="B384" s="1" t="s">
        <v>45</v>
      </c>
      <c r="C384" t="s">
        <v>206</v>
      </c>
      <c r="D384" t="s">
        <v>104</v>
      </c>
      <c r="E384" s="5">
        <v>5</v>
      </c>
      <c r="F384" s="3" t="s">
        <v>12</v>
      </c>
      <c r="G384" s="4" t="s">
        <v>12</v>
      </c>
    </row>
    <row r="385" spans="1:7">
      <c r="A385" t="s">
        <v>208</v>
      </c>
      <c r="B385" s="1" t="s">
        <v>40</v>
      </c>
      <c r="C385" t="s">
        <v>206</v>
      </c>
      <c r="D385" t="s">
        <v>142</v>
      </c>
      <c r="E385" s="5">
        <v>1</v>
      </c>
      <c r="F385" s="3" t="s">
        <v>16</v>
      </c>
      <c r="G385" s="4" t="s">
        <v>16</v>
      </c>
    </row>
    <row r="386" spans="1:7">
      <c r="A386" t="s">
        <v>208</v>
      </c>
      <c r="B386" s="1" t="s">
        <v>40</v>
      </c>
      <c r="C386" t="s">
        <v>206</v>
      </c>
      <c r="D386" t="s">
        <v>142</v>
      </c>
      <c r="E386" s="5">
        <v>2</v>
      </c>
      <c r="F386" s="3" t="s">
        <v>9</v>
      </c>
      <c r="G386" s="4" t="s">
        <v>9</v>
      </c>
    </row>
    <row r="387" spans="1:7">
      <c r="A387" t="s">
        <v>208</v>
      </c>
      <c r="B387" s="1" t="s">
        <v>40</v>
      </c>
      <c r="C387" t="s">
        <v>206</v>
      </c>
      <c r="D387" t="s">
        <v>142</v>
      </c>
      <c r="E387" s="5">
        <v>3</v>
      </c>
      <c r="F387" s="3" t="s">
        <v>10</v>
      </c>
      <c r="G387" s="4" t="s">
        <v>10</v>
      </c>
    </row>
    <row r="388" spans="1:7">
      <c r="A388" t="s">
        <v>208</v>
      </c>
      <c r="B388" s="1" t="s">
        <v>40</v>
      </c>
      <c r="C388" t="s">
        <v>206</v>
      </c>
      <c r="D388" t="s">
        <v>142</v>
      </c>
      <c r="E388" s="5">
        <v>4</v>
      </c>
      <c r="F388" s="3" t="s">
        <v>24</v>
      </c>
      <c r="G388" s="4" t="s">
        <v>24</v>
      </c>
    </row>
    <row r="389" spans="1:7">
      <c r="A389" t="s">
        <v>208</v>
      </c>
      <c r="B389" s="1" t="s">
        <v>45</v>
      </c>
      <c r="C389" t="s">
        <v>206</v>
      </c>
      <c r="D389" t="s">
        <v>142</v>
      </c>
      <c r="E389" s="5">
        <v>1</v>
      </c>
      <c r="F389" s="3" t="s">
        <v>12</v>
      </c>
      <c r="G389" s="4" t="s">
        <v>12</v>
      </c>
    </row>
    <row r="390" spans="1:7">
      <c r="A390" t="s">
        <v>208</v>
      </c>
      <c r="B390" s="1" t="s">
        <v>45</v>
      </c>
      <c r="C390" t="s">
        <v>206</v>
      </c>
      <c r="D390" t="s">
        <v>142</v>
      </c>
      <c r="E390" s="5">
        <v>2</v>
      </c>
      <c r="F390" s="3" t="s">
        <v>20</v>
      </c>
      <c r="G390" s="4" t="s">
        <v>20</v>
      </c>
    </row>
    <row r="391" spans="1:7">
      <c r="A391" t="s">
        <v>208</v>
      </c>
      <c r="B391" s="1" t="s">
        <v>45</v>
      </c>
      <c r="C391" t="s">
        <v>206</v>
      </c>
      <c r="D391" t="s">
        <v>142</v>
      </c>
      <c r="E391" s="5">
        <v>3</v>
      </c>
      <c r="F391" s="3" t="s">
        <v>15</v>
      </c>
      <c r="G391" s="4" t="s">
        <v>15</v>
      </c>
    </row>
    <row r="392" spans="1:7">
      <c r="A392" t="s">
        <v>208</v>
      </c>
      <c r="B392" s="1" t="s">
        <v>45</v>
      </c>
      <c r="C392" t="s">
        <v>206</v>
      </c>
      <c r="D392" t="s">
        <v>142</v>
      </c>
      <c r="E392" s="5">
        <v>4</v>
      </c>
      <c r="F392" s="3" t="s">
        <v>23</v>
      </c>
      <c r="G392" s="4" t="s">
        <v>23</v>
      </c>
    </row>
    <row r="393" spans="1:7">
      <c r="A393" t="s">
        <v>208</v>
      </c>
      <c r="B393" s="1" t="s">
        <v>51</v>
      </c>
      <c r="C393" t="s">
        <v>206</v>
      </c>
      <c r="D393" t="s">
        <v>142</v>
      </c>
      <c r="E393" s="5">
        <v>2</v>
      </c>
      <c r="F393" s="3" t="s">
        <v>19</v>
      </c>
      <c r="G393" s="4" t="s">
        <v>19</v>
      </c>
    </row>
    <row r="394" spans="1:7">
      <c r="A394" t="s">
        <v>208</v>
      </c>
      <c r="B394" s="1" t="s">
        <v>51</v>
      </c>
      <c r="C394" t="s">
        <v>206</v>
      </c>
      <c r="D394" t="s">
        <v>142</v>
      </c>
      <c r="E394" s="5">
        <v>3</v>
      </c>
      <c r="F394" s="3" t="s">
        <v>31</v>
      </c>
      <c r="G394" s="4" t="s">
        <v>31</v>
      </c>
    </row>
    <row r="395" spans="1:7">
      <c r="A395" t="s">
        <v>208</v>
      </c>
      <c r="B395" s="1" t="s">
        <v>51</v>
      </c>
      <c r="C395" t="s">
        <v>206</v>
      </c>
      <c r="D395" t="s">
        <v>142</v>
      </c>
      <c r="E395" s="5">
        <v>4</v>
      </c>
      <c r="F395" s="3" t="s">
        <v>28</v>
      </c>
      <c r="G395" s="4" t="s">
        <v>28</v>
      </c>
    </row>
    <row r="396" spans="1:7">
      <c r="A396" t="s">
        <v>209</v>
      </c>
      <c r="B396" s="1" t="s">
        <v>40</v>
      </c>
      <c r="C396" t="s">
        <v>210</v>
      </c>
      <c r="D396" t="s">
        <v>42</v>
      </c>
      <c r="E396" s="5">
        <v>1</v>
      </c>
      <c r="F396" s="3" t="s">
        <v>211</v>
      </c>
      <c r="G396" s="2" t="s">
        <v>12</v>
      </c>
    </row>
    <row r="397" spans="1:7">
      <c r="A397" t="s">
        <v>209</v>
      </c>
      <c r="B397" s="1" t="s">
        <v>40</v>
      </c>
      <c r="C397" t="s">
        <v>210</v>
      </c>
      <c r="D397" t="s">
        <v>42</v>
      </c>
      <c r="E397" s="5">
        <v>2</v>
      </c>
      <c r="F397" s="3" t="s">
        <v>212</v>
      </c>
      <c r="G397" s="2" t="s">
        <v>23</v>
      </c>
    </row>
    <row r="398" spans="1:7">
      <c r="A398" t="s">
        <v>209</v>
      </c>
      <c r="B398" s="1" t="s">
        <v>40</v>
      </c>
      <c r="C398" t="s">
        <v>210</v>
      </c>
      <c r="D398" t="s">
        <v>42</v>
      </c>
      <c r="E398" s="5">
        <v>3</v>
      </c>
      <c r="F398" s="3" t="s">
        <v>213</v>
      </c>
      <c r="G398" s="2" t="s">
        <v>14</v>
      </c>
    </row>
    <row r="399" spans="1:7">
      <c r="A399" t="s">
        <v>209</v>
      </c>
      <c r="B399" s="1" t="s">
        <v>40</v>
      </c>
      <c r="C399" t="s">
        <v>210</v>
      </c>
      <c r="D399" t="s">
        <v>42</v>
      </c>
      <c r="E399" s="5">
        <v>4</v>
      </c>
      <c r="F399" s="3" t="s">
        <v>214</v>
      </c>
      <c r="G399" s="2" t="s">
        <v>13</v>
      </c>
    </row>
    <row r="400" spans="1:7">
      <c r="A400" t="s">
        <v>209</v>
      </c>
      <c r="B400" s="1" t="s">
        <v>45</v>
      </c>
      <c r="C400" t="s">
        <v>210</v>
      </c>
      <c r="D400" t="s">
        <v>42</v>
      </c>
      <c r="E400" s="5">
        <v>1</v>
      </c>
      <c r="F400" s="3" t="s">
        <v>215</v>
      </c>
      <c r="G400" s="2" t="s">
        <v>20</v>
      </c>
    </row>
    <row r="401" spans="1:7">
      <c r="A401" t="s">
        <v>209</v>
      </c>
      <c r="B401" s="1" t="s">
        <v>45</v>
      </c>
      <c r="C401" t="s">
        <v>210</v>
      </c>
      <c r="D401" t="s">
        <v>42</v>
      </c>
      <c r="E401" s="5">
        <v>2</v>
      </c>
      <c r="F401" s="3" t="s">
        <v>216</v>
      </c>
      <c r="G401" s="2" t="s">
        <v>31</v>
      </c>
    </row>
    <row r="402" spans="1:7">
      <c r="A402" t="s">
        <v>209</v>
      </c>
      <c r="B402" s="1" t="s">
        <v>45</v>
      </c>
      <c r="C402" t="s">
        <v>210</v>
      </c>
      <c r="D402" t="s">
        <v>42</v>
      </c>
      <c r="E402" s="5">
        <v>3</v>
      </c>
      <c r="F402" s="3" t="s">
        <v>217</v>
      </c>
      <c r="G402" s="2" t="s">
        <v>19</v>
      </c>
    </row>
    <row r="403" spans="1:7">
      <c r="A403" t="s">
        <v>209</v>
      </c>
      <c r="B403" s="1" t="s">
        <v>45</v>
      </c>
      <c r="C403" t="s">
        <v>210</v>
      </c>
      <c r="D403" t="s">
        <v>42</v>
      </c>
      <c r="E403" s="5">
        <v>4</v>
      </c>
      <c r="F403" s="3" t="s">
        <v>218</v>
      </c>
      <c r="G403" s="2" t="s">
        <v>13</v>
      </c>
    </row>
    <row r="404" spans="1:7">
      <c r="A404" t="s">
        <v>209</v>
      </c>
      <c r="B404" s="1" t="s">
        <v>45</v>
      </c>
      <c r="C404" t="s">
        <v>210</v>
      </c>
      <c r="D404" t="s">
        <v>42</v>
      </c>
      <c r="E404" s="5">
        <v>5</v>
      </c>
      <c r="F404" s="3" t="s">
        <v>219</v>
      </c>
      <c r="G404" s="2" t="s">
        <v>12</v>
      </c>
    </row>
    <row r="405" spans="1:7">
      <c r="A405" t="s">
        <v>220</v>
      </c>
      <c r="B405" s="1" t="s">
        <v>40</v>
      </c>
      <c r="C405" t="s">
        <v>210</v>
      </c>
      <c r="D405" t="s">
        <v>70</v>
      </c>
      <c r="E405" s="5">
        <v>1</v>
      </c>
      <c r="F405" s="3" t="s">
        <v>221</v>
      </c>
      <c r="G405" s="2" t="s">
        <v>28</v>
      </c>
    </row>
    <row r="406" spans="1:7">
      <c r="A406" t="s">
        <v>220</v>
      </c>
      <c r="B406" s="1" t="s">
        <v>40</v>
      </c>
      <c r="C406" t="s">
        <v>210</v>
      </c>
      <c r="D406" t="s">
        <v>70</v>
      </c>
      <c r="E406" s="5">
        <v>2</v>
      </c>
      <c r="F406" s="3" t="s">
        <v>222</v>
      </c>
      <c r="G406" s="2" t="s">
        <v>14</v>
      </c>
    </row>
    <row r="407" spans="1:7">
      <c r="A407" t="s">
        <v>220</v>
      </c>
      <c r="B407" s="1" t="s">
        <v>40</v>
      </c>
      <c r="C407" t="s">
        <v>210</v>
      </c>
      <c r="D407" t="s">
        <v>70</v>
      </c>
      <c r="E407" s="5">
        <v>3</v>
      </c>
      <c r="F407" s="3" t="s">
        <v>223</v>
      </c>
      <c r="G407" s="2" t="s">
        <v>22</v>
      </c>
    </row>
    <row r="408" spans="1:7">
      <c r="A408" t="s">
        <v>220</v>
      </c>
      <c r="B408" s="1" t="s">
        <v>40</v>
      </c>
      <c r="C408" t="s">
        <v>210</v>
      </c>
      <c r="D408" t="s">
        <v>70</v>
      </c>
      <c r="E408" s="5">
        <v>4</v>
      </c>
      <c r="F408" s="3" t="s">
        <v>224</v>
      </c>
      <c r="G408" s="2" t="s">
        <v>28</v>
      </c>
    </row>
    <row r="409" spans="1:7">
      <c r="A409" t="s">
        <v>220</v>
      </c>
      <c r="B409" s="1" t="s">
        <v>40</v>
      </c>
      <c r="C409" t="s">
        <v>210</v>
      </c>
      <c r="D409" t="s">
        <v>70</v>
      </c>
      <c r="E409" s="5">
        <v>5</v>
      </c>
      <c r="F409" s="3" t="s">
        <v>225</v>
      </c>
      <c r="G409" s="2" t="s">
        <v>24</v>
      </c>
    </row>
    <row r="410" spans="1:7">
      <c r="A410" t="s">
        <v>220</v>
      </c>
      <c r="B410" s="1" t="s">
        <v>45</v>
      </c>
      <c r="C410" t="s">
        <v>210</v>
      </c>
      <c r="D410" t="s">
        <v>70</v>
      </c>
      <c r="E410" s="5">
        <v>1</v>
      </c>
      <c r="F410" s="3" t="s">
        <v>226</v>
      </c>
      <c r="G410" s="2" t="s">
        <v>11</v>
      </c>
    </row>
    <row r="411" spans="1:7">
      <c r="A411" t="s">
        <v>220</v>
      </c>
      <c r="B411" s="1" t="s">
        <v>45</v>
      </c>
      <c r="C411" t="s">
        <v>210</v>
      </c>
      <c r="D411" t="s">
        <v>70</v>
      </c>
      <c r="E411" s="5">
        <v>2</v>
      </c>
      <c r="F411" s="3" t="s">
        <v>227</v>
      </c>
      <c r="G411" s="2" t="s">
        <v>20</v>
      </c>
    </row>
    <row r="412" spans="1:7">
      <c r="A412" t="s">
        <v>220</v>
      </c>
      <c r="B412" s="1" t="s">
        <v>45</v>
      </c>
      <c r="C412" t="s">
        <v>210</v>
      </c>
      <c r="D412" t="s">
        <v>70</v>
      </c>
      <c r="E412" s="5">
        <v>3</v>
      </c>
      <c r="F412" s="3" t="s">
        <v>213</v>
      </c>
      <c r="G412" s="2" t="s">
        <v>14</v>
      </c>
    </row>
    <row r="413" spans="1:7">
      <c r="A413" t="s">
        <v>220</v>
      </c>
      <c r="B413" s="1" t="s">
        <v>45</v>
      </c>
      <c r="C413" t="s">
        <v>210</v>
      </c>
      <c r="D413" t="s">
        <v>70</v>
      </c>
      <c r="E413" s="5">
        <v>4</v>
      </c>
      <c r="F413" s="3" t="s">
        <v>228</v>
      </c>
      <c r="G413" s="2" t="s">
        <v>32</v>
      </c>
    </row>
    <row r="414" spans="1:7">
      <c r="A414" t="s">
        <v>220</v>
      </c>
      <c r="B414" s="1" t="s">
        <v>45</v>
      </c>
      <c r="C414" t="s">
        <v>210</v>
      </c>
      <c r="D414" t="s">
        <v>70</v>
      </c>
      <c r="E414" s="5">
        <v>5</v>
      </c>
      <c r="F414" s="3" t="s">
        <v>216</v>
      </c>
      <c r="G414" s="2" t="s">
        <v>31</v>
      </c>
    </row>
    <row r="415" spans="1:7">
      <c r="A415" t="s">
        <v>220</v>
      </c>
      <c r="B415" s="1" t="s">
        <v>51</v>
      </c>
      <c r="C415" t="s">
        <v>210</v>
      </c>
      <c r="D415" t="s">
        <v>70</v>
      </c>
      <c r="E415" s="5">
        <v>1</v>
      </c>
      <c r="F415" s="3" t="s">
        <v>229</v>
      </c>
      <c r="G415" s="2" t="s">
        <v>20</v>
      </c>
    </row>
    <row r="416" spans="1:7">
      <c r="A416" t="s">
        <v>220</v>
      </c>
      <c r="B416" s="1" t="s">
        <v>51</v>
      </c>
      <c r="C416" t="s">
        <v>210</v>
      </c>
      <c r="D416" t="s">
        <v>70</v>
      </c>
      <c r="E416" s="5">
        <v>2</v>
      </c>
      <c r="F416" s="3" t="s">
        <v>230</v>
      </c>
      <c r="G416" s="2" t="s">
        <v>24</v>
      </c>
    </row>
    <row r="417" spans="1:7">
      <c r="A417" t="s">
        <v>220</v>
      </c>
      <c r="B417" s="1" t="s">
        <v>51</v>
      </c>
      <c r="C417" t="s">
        <v>210</v>
      </c>
      <c r="D417" t="s">
        <v>70</v>
      </c>
      <c r="E417" s="5">
        <v>3</v>
      </c>
      <c r="F417" s="3" t="s">
        <v>231</v>
      </c>
      <c r="G417" s="2" t="s">
        <v>12</v>
      </c>
    </row>
    <row r="418" spans="1:7">
      <c r="A418" t="s">
        <v>220</v>
      </c>
      <c r="B418" s="1" t="s">
        <v>51</v>
      </c>
      <c r="C418" t="s">
        <v>210</v>
      </c>
      <c r="D418" t="s">
        <v>70</v>
      </c>
      <c r="E418" s="5">
        <v>4</v>
      </c>
      <c r="F418" s="3" t="s">
        <v>232</v>
      </c>
      <c r="G418" s="2" t="s">
        <v>20</v>
      </c>
    </row>
    <row r="419" spans="1:7">
      <c r="A419" t="s">
        <v>220</v>
      </c>
      <c r="B419" s="1" t="s">
        <v>51</v>
      </c>
      <c r="C419" t="s">
        <v>210</v>
      </c>
      <c r="D419" t="s">
        <v>70</v>
      </c>
      <c r="E419" s="5">
        <v>5</v>
      </c>
      <c r="F419" s="3" t="s">
        <v>233</v>
      </c>
      <c r="G419" s="2" t="s">
        <v>31</v>
      </c>
    </row>
    <row r="420" spans="1:7">
      <c r="A420" t="s">
        <v>220</v>
      </c>
      <c r="B420" s="1" t="s">
        <v>57</v>
      </c>
      <c r="C420" t="s">
        <v>210</v>
      </c>
      <c r="D420" t="s">
        <v>70</v>
      </c>
      <c r="E420" s="5">
        <v>1</v>
      </c>
      <c r="F420" s="3" t="s">
        <v>234</v>
      </c>
      <c r="G420" s="2" t="s">
        <v>19</v>
      </c>
    </row>
    <row r="421" spans="1:7">
      <c r="A421" t="s">
        <v>220</v>
      </c>
      <c r="B421" s="1" t="s">
        <v>57</v>
      </c>
      <c r="C421" t="s">
        <v>210</v>
      </c>
      <c r="D421" t="s">
        <v>70</v>
      </c>
      <c r="E421" s="5">
        <v>2</v>
      </c>
      <c r="F421" s="3" t="s">
        <v>235</v>
      </c>
      <c r="G421" s="2" t="s">
        <v>12</v>
      </c>
    </row>
    <row r="422" spans="1:7">
      <c r="A422" t="s">
        <v>220</v>
      </c>
      <c r="B422" s="1" t="s">
        <v>57</v>
      </c>
      <c r="C422" t="s">
        <v>210</v>
      </c>
      <c r="D422" t="s">
        <v>70</v>
      </c>
      <c r="E422" s="5">
        <v>3</v>
      </c>
      <c r="F422" s="3" t="s">
        <v>236</v>
      </c>
      <c r="G422" s="2" t="s">
        <v>14</v>
      </c>
    </row>
    <row r="423" spans="1:7">
      <c r="A423" t="s">
        <v>220</v>
      </c>
      <c r="B423" s="1" t="s">
        <v>57</v>
      </c>
      <c r="C423" t="s">
        <v>210</v>
      </c>
      <c r="D423" t="s">
        <v>70</v>
      </c>
      <c r="E423" s="5">
        <v>4</v>
      </c>
      <c r="F423" s="3" t="s">
        <v>237</v>
      </c>
      <c r="G423" s="2" t="s">
        <v>12</v>
      </c>
    </row>
    <row r="424" spans="1:7">
      <c r="A424" t="s">
        <v>220</v>
      </c>
      <c r="B424" s="1" t="s">
        <v>57</v>
      </c>
      <c r="C424" t="s">
        <v>210</v>
      </c>
      <c r="D424" t="s">
        <v>70</v>
      </c>
      <c r="E424" s="5">
        <v>5</v>
      </c>
      <c r="F424" s="3" t="s">
        <v>238</v>
      </c>
      <c r="G424" s="2" t="s">
        <v>13</v>
      </c>
    </row>
    <row r="425" spans="1:7">
      <c r="A425" t="s">
        <v>239</v>
      </c>
      <c r="B425" s="1" t="s">
        <v>40</v>
      </c>
      <c r="C425" t="s">
        <v>210</v>
      </c>
      <c r="D425" t="s">
        <v>104</v>
      </c>
      <c r="E425" s="5">
        <v>3</v>
      </c>
      <c r="F425" s="3" t="s">
        <v>240</v>
      </c>
      <c r="G425" s="2" t="s">
        <v>9</v>
      </c>
    </row>
    <row r="426" spans="1:7">
      <c r="A426" t="s">
        <v>239</v>
      </c>
      <c r="B426" s="1" t="s">
        <v>40</v>
      </c>
      <c r="C426" t="s">
        <v>210</v>
      </c>
      <c r="D426" t="s">
        <v>104</v>
      </c>
      <c r="E426" s="5">
        <v>4</v>
      </c>
      <c r="F426" s="3" t="s">
        <v>241</v>
      </c>
      <c r="G426" s="2" t="s">
        <v>24</v>
      </c>
    </row>
    <row r="427" spans="1:7">
      <c r="A427" t="s">
        <v>239</v>
      </c>
      <c r="B427" s="1" t="s">
        <v>40</v>
      </c>
      <c r="C427" t="s">
        <v>210</v>
      </c>
      <c r="D427" t="s">
        <v>104</v>
      </c>
      <c r="E427" s="5">
        <v>5</v>
      </c>
      <c r="F427" s="3" t="s">
        <v>242</v>
      </c>
      <c r="G427" s="2" t="s">
        <v>29</v>
      </c>
    </row>
    <row r="428" spans="1:7">
      <c r="A428" t="s">
        <v>239</v>
      </c>
      <c r="B428" s="1" t="s">
        <v>45</v>
      </c>
      <c r="C428" t="s">
        <v>210</v>
      </c>
      <c r="D428" t="s">
        <v>104</v>
      </c>
      <c r="E428" s="5">
        <v>1</v>
      </c>
      <c r="F428" s="3" t="s">
        <v>243</v>
      </c>
      <c r="G428" s="2" t="s">
        <v>16</v>
      </c>
    </row>
    <row r="429" spans="1:7">
      <c r="A429" t="s">
        <v>239</v>
      </c>
      <c r="B429" s="1" t="s">
        <v>45</v>
      </c>
      <c r="C429" t="s">
        <v>210</v>
      </c>
      <c r="D429" t="s">
        <v>104</v>
      </c>
      <c r="E429" s="5">
        <v>2</v>
      </c>
      <c r="F429" s="3" t="s">
        <v>244</v>
      </c>
      <c r="G429" s="2" t="s">
        <v>19</v>
      </c>
    </row>
    <row r="430" spans="1:7">
      <c r="A430" t="s">
        <v>239</v>
      </c>
      <c r="B430" s="1" t="s">
        <v>45</v>
      </c>
      <c r="C430" t="s">
        <v>210</v>
      </c>
      <c r="D430" t="s">
        <v>104</v>
      </c>
      <c r="E430" s="5">
        <v>3</v>
      </c>
      <c r="F430" s="3" t="s">
        <v>245</v>
      </c>
      <c r="G430" s="2" t="s">
        <v>26</v>
      </c>
    </row>
    <row r="431" spans="1:7">
      <c r="A431" t="s">
        <v>239</v>
      </c>
      <c r="B431" s="1" t="s">
        <v>45</v>
      </c>
      <c r="C431" t="s">
        <v>210</v>
      </c>
      <c r="D431" t="s">
        <v>104</v>
      </c>
      <c r="E431" s="5">
        <v>4</v>
      </c>
      <c r="F431" s="3" t="s">
        <v>246</v>
      </c>
      <c r="G431" s="2" t="s">
        <v>15</v>
      </c>
    </row>
    <row r="432" spans="1:7">
      <c r="A432" t="s">
        <v>239</v>
      </c>
      <c r="B432" s="1" t="s">
        <v>45</v>
      </c>
      <c r="C432" t="s">
        <v>210</v>
      </c>
      <c r="D432" t="s">
        <v>104</v>
      </c>
      <c r="E432" s="5">
        <v>5</v>
      </c>
      <c r="F432" s="3" t="s">
        <v>247</v>
      </c>
      <c r="G432" s="2" t="s">
        <v>28</v>
      </c>
    </row>
    <row r="433" spans="1:7">
      <c r="A433" t="s">
        <v>239</v>
      </c>
      <c r="B433" s="1" t="s">
        <v>51</v>
      </c>
      <c r="C433" t="s">
        <v>210</v>
      </c>
      <c r="D433" t="s">
        <v>104</v>
      </c>
      <c r="E433" s="5">
        <v>1</v>
      </c>
      <c r="F433" s="3" t="s">
        <v>248</v>
      </c>
      <c r="G433" s="2" t="s">
        <v>9</v>
      </c>
    </row>
    <row r="434" spans="1:7">
      <c r="A434" t="s">
        <v>239</v>
      </c>
      <c r="B434" s="1" t="s">
        <v>51</v>
      </c>
      <c r="C434" t="s">
        <v>210</v>
      </c>
      <c r="D434" t="s">
        <v>104</v>
      </c>
      <c r="E434" s="5">
        <v>2</v>
      </c>
      <c r="F434" s="3" t="s">
        <v>249</v>
      </c>
      <c r="G434" s="2" t="s">
        <v>24</v>
      </c>
    </row>
    <row r="435" spans="1:7">
      <c r="A435" t="s">
        <v>239</v>
      </c>
      <c r="B435" s="1" t="s">
        <v>51</v>
      </c>
      <c r="C435" t="s">
        <v>210</v>
      </c>
      <c r="D435" t="s">
        <v>104</v>
      </c>
      <c r="E435" s="5">
        <v>3</v>
      </c>
      <c r="F435" s="3" t="s">
        <v>250</v>
      </c>
      <c r="G435" s="2" t="s">
        <v>17</v>
      </c>
    </row>
    <row r="436" spans="1:7">
      <c r="A436" t="s">
        <v>239</v>
      </c>
      <c r="B436" s="1" t="s">
        <v>51</v>
      </c>
      <c r="C436" t="s">
        <v>210</v>
      </c>
      <c r="D436" t="s">
        <v>104</v>
      </c>
      <c r="E436" s="5">
        <v>4</v>
      </c>
      <c r="F436" s="3" t="s">
        <v>251</v>
      </c>
      <c r="G436" s="2" t="s">
        <v>15</v>
      </c>
    </row>
    <row r="437" spans="1:7">
      <c r="A437" t="s">
        <v>239</v>
      </c>
      <c r="B437" s="1" t="s">
        <v>51</v>
      </c>
      <c r="C437" t="s">
        <v>210</v>
      </c>
      <c r="D437" t="s">
        <v>104</v>
      </c>
      <c r="E437" s="5">
        <v>5</v>
      </c>
      <c r="F437" s="3" t="s">
        <v>224</v>
      </c>
      <c r="G437" s="2" t="s">
        <v>28</v>
      </c>
    </row>
    <row r="438" spans="1:7">
      <c r="A438" t="s">
        <v>239</v>
      </c>
      <c r="B438" s="1" t="s">
        <v>57</v>
      </c>
      <c r="C438" t="s">
        <v>210</v>
      </c>
      <c r="D438" t="s">
        <v>104</v>
      </c>
      <c r="E438" s="5">
        <v>1</v>
      </c>
      <c r="F438" s="3" t="s">
        <v>252</v>
      </c>
      <c r="G438" s="2" t="s">
        <v>16</v>
      </c>
    </row>
    <row r="439" spans="1:7">
      <c r="A439" t="s">
        <v>239</v>
      </c>
      <c r="B439" s="1" t="s">
        <v>57</v>
      </c>
      <c r="C439" t="s">
        <v>210</v>
      </c>
      <c r="D439" t="s">
        <v>104</v>
      </c>
      <c r="E439" s="5">
        <v>2</v>
      </c>
      <c r="F439" s="3" t="s">
        <v>227</v>
      </c>
      <c r="G439" s="2" t="s">
        <v>20</v>
      </c>
    </row>
    <row r="440" spans="1:7">
      <c r="A440" t="s">
        <v>239</v>
      </c>
      <c r="B440" s="1" t="s">
        <v>57</v>
      </c>
      <c r="C440" t="s">
        <v>210</v>
      </c>
      <c r="D440" t="s">
        <v>104</v>
      </c>
      <c r="E440" s="5">
        <v>3</v>
      </c>
      <c r="F440" s="3" t="s">
        <v>253</v>
      </c>
      <c r="G440" s="2" t="s">
        <v>24</v>
      </c>
    </row>
    <row r="441" spans="1:7">
      <c r="A441" t="s">
        <v>239</v>
      </c>
      <c r="B441" s="1" t="s">
        <v>57</v>
      </c>
      <c r="C441" t="s">
        <v>210</v>
      </c>
      <c r="D441" t="s">
        <v>104</v>
      </c>
      <c r="E441" s="5">
        <v>4</v>
      </c>
      <c r="F441" s="3" t="s">
        <v>254</v>
      </c>
      <c r="G441" s="2" t="s">
        <v>20</v>
      </c>
    </row>
    <row r="442" spans="1:7">
      <c r="A442" t="s">
        <v>239</v>
      </c>
      <c r="B442" s="1" t="s">
        <v>57</v>
      </c>
      <c r="C442" t="s">
        <v>210</v>
      </c>
      <c r="D442" t="s">
        <v>104</v>
      </c>
      <c r="E442" s="5">
        <v>5</v>
      </c>
      <c r="F442" s="3" t="s">
        <v>255</v>
      </c>
      <c r="G442" s="2" t="s">
        <v>28</v>
      </c>
    </row>
    <row r="443" spans="1:7">
      <c r="A443" t="s">
        <v>239</v>
      </c>
      <c r="B443" s="1" t="s">
        <v>63</v>
      </c>
      <c r="C443" t="s">
        <v>210</v>
      </c>
      <c r="D443" t="s">
        <v>104</v>
      </c>
      <c r="E443" s="5">
        <v>1</v>
      </c>
      <c r="F443" s="3" t="s">
        <v>256</v>
      </c>
      <c r="G443" s="2" t="s">
        <v>17</v>
      </c>
    </row>
    <row r="444" spans="1:7">
      <c r="A444" t="s">
        <v>239</v>
      </c>
      <c r="B444" s="1" t="s">
        <v>63</v>
      </c>
      <c r="C444" t="s">
        <v>210</v>
      </c>
      <c r="D444" t="s">
        <v>104</v>
      </c>
      <c r="E444" s="5">
        <v>2</v>
      </c>
      <c r="F444" s="3" t="s">
        <v>216</v>
      </c>
      <c r="G444" s="2" t="s">
        <v>31</v>
      </c>
    </row>
    <row r="445" spans="1:7">
      <c r="A445" t="s">
        <v>239</v>
      </c>
      <c r="B445" s="1" t="s">
        <v>63</v>
      </c>
      <c r="C445" t="s">
        <v>210</v>
      </c>
      <c r="D445" t="s">
        <v>104</v>
      </c>
      <c r="E445" s="5">
        <v>3</v>
      </c>
      <c r="F445" s="3" t="s">
        <v>257</v>
      </c>
      <c r="G445" s="2" t="s">
        <v>22</v>
      </c>
    </row>
    <row r="446" spans="1:7">
      <c r="A446" t="s">
        <v>239</v>
      </c>
      <c r="B446" s="1" t="s">
        <v>63</v>
      </c>
      <c r="C446" t="s">
        <v>210</v>
      </c>
      <c r="D446" t="s">
        <v>104</v>
      </c>
      <c r="E446" s="5">
        <v>4</v>
      </c>
      <c r="F446" s="3" t="s">
        <v>258</v>
      </c>
      <c r="G446" s="2" t="s">
        <v>15</v>
      </c>
    </row>
    <row r="447" spans="1:7">
      <c r="A447" t="s">
        <v>239</v>
      </c>
      <c r="B447" s="1" t="s">
        <v>63</v>
      </c>
      <c r="C447" t="s">
        <v>210</v>
      </c>
      <c r="D447" t="s">
        <v>104</v>
      </c>
      <c r="E447" s="5">
        <v>5</v>
      </c>
      <c r="F447" s="3" t="s">
        <v>233</v>
      </c>
      <c r="G447" s="2" t="s">
        <v>31</v>
      </c>
    </row>
    <row r="448" spans="1:7">
      <c r="A448" t="s">
        <v>239</v>
      </c>
      <c r="B448" s="1" t="s">
        <v>91</v>
      </c>
      <c r="C448" t="s">
        <v>210</v>
      </c>
      <c r="D448" t="s">
        <v>104</v>
      </c>
      <c r="E448" s="5">
        <v>1</v>
      </c>
      <c r="F448" s="3" t="s">
        <v>234</v>
      </c>
      <c r="G448" s="2" t="s">
        <v>19</v>
      </c>
    </row>
    <row r="449" spans="1:7">
      <c r="A449" t="s">
        <v>239</v>
      </c>
      <c r="B449" s="1" t="s">
        <v>91</v>
      </c>
      <c r="C449" t="s">
        <v>210</v>
      </c>
      <c r="D449" t="s">
        <v>104</v>
      </c>
      <c r="E449" s="5">
        <v>2</v>
      </c>
      <c r="F449" s="3" t="s">
        <v>259</v>
      </c>
      <c r="G449" s="2" t="s">
        <v>16</v>
      </c>
    </row>
    <row r="450" spans="1:7">
      <c r="A450" t="s">
        <v>239</v>
      </c>
      <c r="B450" s="1" t="s">
        <v>91</v>
      </c>
      <c r="C450" t="s">
        <v>210</v>
      </c>
      <c r="D450" t="s">
        <v>104</v>
      </c>
      <c r="E450" s="5">
        <v>3</v>
      </c>
      <c r="F450" s="3" t="s">
        <v>236</v>
      </c>
      <c r="G450" s="2" t="s">
        <v>14</v>
      </c>
    </row>
    <row r="451" spans="1:7">
      <c r="A451" t="s">
        <v>239</v>
      </c>
      <c r="B451" s="1" t="s">
        <v>91</v>
      </c>
      <c r="C451" t="s">
        <v>210</v>
      </c>
      <c r="D451" t="s">
        <v>104</v>
      </c>
      <c r="E451" s="5">
        <v>4</v>
      </c>
      <c r="F451" s="3" t="s">
        <v>237</v>
      </c>
      <c r="G451" s="2" t="s">
        <v>12</v>
      </c>
    </row>
    <row r="452" spans="1:7">
      <c r="A452" t="s">
        <v>239</v>
      </c>
      <c r="B452" s="1" t="s">
        <v>91</v>
      </c>
      <c r="C452" t="s">
        <v>210</v>
      </c>
      <c r="D452" t="s">
        <v>104</v>
      </c>
      <c r="E452" s="5">
        <v>5</v>
      </c>
      <c r="F452" s="3" t="s">
        <v>260</v>
      </c>
      <c r="G452" s="2" t="s">
        <v>20</v>
      </c>
    </row>
    <row r="453" spans="1:7">
      <c r="A453" t="s">
        <v>261</v>
      </c>
      <c r="B453" s="1" t="s">
        <v>40</v>
      </c>
      <c r="C453" t="s">
        <v>210</v>
      </c>
      <c r="D453" t="s">
        <v>142</v>
      </c>
      <c r="E453" s="5">
        <v>1</v>
      </c>
      <c r="F453" s="3" t="s">
        <v>262</v>
      </c>
      <c r="G453" s="2" t="s">
        <v>9</v>
      </c>
    </row>
    <row r="454" spans="1:7">
      <c r="A454" t="s">
        <v>261</v>
      </c>
      <c r="B454" s="1" t="s">
        <v>40</v>
      </c>
      <c r="C454" t="s">
        <v>210</v>
      </c>
      <c r="D454" t="s">
        <v>142</v>
      </c>
      <c r="E454" s="5">
        <v>2</v>
      </c>
      <c r="F454" s="3" t="s">
        <v>263</v>
      </c>
      <c r="G454" s="2" t="s">
        <v>8</v>
      </c>
    </row>
    <row r="455" spans="1:7">
      <c r="A455" t="s">
        <v>261</v>
      </c>
      <c r="B455" s="1" t="s">
        <v>40</v>
      </c>
      <c r="C455" t="s">
        <v>210</v>
      </c>
      <c r="D455" t="s">
        <v>142</v>
      </c>
      <c r="E455" s="5">
        <v>3</v>
      </c>
      <c r="F455" s="3" t="s">
        <v>264</v>
      </c>
      <c r="G455" s="2" t="s">
        <v>10</v>
      </c>
    </row>
    <row r="456" spans="1:7">
      <c r="A456" t="s">
        <v>261</v>
      </c>
      <c r="B456" s="1" t="s">
        <v>40</v>
      </c>
      <c r="C456" t="s">
        <v>210</v>
      </c>
      <c r="D456" t="s">
        <v>142</v>
      </c>
      <c r="E456" s="5">
        <v>4</v>
      </c>
      <c r="F456" s="3" t="s">
        <v>265</v>
      </c>
      <c r="G456" s="2" t="s">
        <v>24</v>
      </c>
    </row>
    <row r="457" spans="1:7">
      <c r="A457" t="s">
        <v>261</v>
      </c>
      <c r="B457" s="1" t="s">
        <v>40</v>
      </c>
      <c r="C457" t="s">
        <v>210</v>
      </c>
      <c r="D457" t="s">
        <v>142</v>
      </c>
      <c r="E457" s="5">
        <v>5</v>
      </c>
      <c r="F457" s="3" t="s">
        <v>266</v>
      </c>
      <c r="G457" s="2" t="s">
        <v>31</v>
      </c>
    </row>
    <row r="458" spans="1:7">
      <c r="A458" t="s">
        <v>261</v>
      </c>
      <c r="B458" s="1" t="s">
        <v>45</v>
      </c>
      <c r="C458" t="s">
        <v>210</v>
      </c>
      <c r="D458" t="s">
        <v>142</v>
      </c>
      <c r="E458" s="5">
        <v>1</v>
      </c>
      <c r="F458" s="3" t="s">
        <v>267</v>
      </c>
      <c r="G458" s="2" t="s">
        <v>31</v>
      </c>
    </row>
    <row r="459" spans="1:7">
      <c r="A459" t="s">
        <v>261</v>
      </c>
      <c r="B459" s="1" t="s">
        <v>45</v>
      </c>
      <c r="C459" t="s">
        <v>210</v>
      </c>
      <c r="D459" t="s">
        <v>142</v>
      </c>
      <c r="E459" s="5">
        <v>2</v>
      </c>
      <c r="F459" s="3" t="s">
        <v>268</v>
      </c>
      <c r="G459" s="2" t="s">
        <v>20</v>
      </c>
    </row>
    <row r="460" spans="1:7">
      <c r="A460" t="s">
        <v>261</v>
      </c>
      <c r="B460" s="1" t="s">
        <v>45</v>
      </c>
      <c r="C460" t="s">
        <v>210</v>
      </c>
      <c r="D460" t="s">
        <v>142</v>
      </c>
      <c r="E460" s="5">
        <v>3</v>
      </c>
      <c r="F460" s="3" t="s">
        <v>269</v>
      </c>
      <c r="G460" s="2" t="s">
        <v>15</v>
      </c>
    </row>
    <row r="461" spans="1:7">
      <c r="A461" t="s">
        <v>261</v>
      </c>
      <c r="B461" s="1" t="s">
        <v>45</v>
      </c>
      <c r="C461" t="s">
        <v>210</v>
      </c>
      <c r="D461" t="s">
        <v>142</v>
      </c>
      <c r="E461" s="5">
        <v>4</v>
      </c>
      <c r="F461" s="3" t="s">
        <v>270</v>
      </c>
      <c r="G461" s="2" t="s">
        <v>9</v>
      </c>
    </row>
    <row r="462" spans="1:7">
      <c r="A462" t="s">
        <v>261</v>
      </c>
      <c r="B462" s="1" t="s">
        <v>45</v>
      </c>
      <c r="C462" t="s">
        <v>210</v>
      </c>
      <c r="D462" t="s">
        <v>142</v>
      </c>
      <c r="E462" s="5">
        <v>5</v>
      </c>
      <c r="F462" s="3" t="s">
        <v>244</v>
      </c>
      <c r="G462" s="2" t="s">
        <v>19</v>
      </c>
    </row>
    <row r="463" spans="1:7">
      <c r="A463" t="s">
        <v>261</v>
      </c>
      <c r="B463" s="1" t="s">
        <v>51</v>
      </c>
      <c r="C463" t="s">
        <v>210</v>
      </c>
      <c r="D463" t="s">
        <v>142</v>
      </c>
      <c r="E463" s="5">
        <v>1</v>
      </c>
      <c r="F463" s="3" t="s">
        <v>271</v>
      </c>
      <c r="G463" s="2" t="s">
        <v>24</v>
      </c>
    </row>
    <row r="464" spans="1:7">
      <c r="A464" t="s">
        <v>261</v>
      </c>
      <c r="B464" s="1" t="s">
        <v>51</v>
      </c>
      <c r="C464" t="s">
        <v>210</v>
      </c>
      <c r="D464" t="s">
        <v>142</v>
      </c>
      <c r="E464" s="5">
        <v>2</v>
      </c>
      <c r="F464" s="3" t="s">
        <v>272</v>
      </c>
      <c r="G464" s="2" t="s">
        <v>10</v>
      </c>
    </row>
    <row r="465" spans="1:7">
      <c r="A465" t="s">
        <v>261</v>
      </c>
      <c r="B465" s="1" t="s">
        <v>51</v>
      </c>
      <c r="C465" t="s">
        <v>210</v>
      </c>
      <c r="D465" t="s">
        <v>142</v>
      </c>
      <c r="E465" s="5">
        <v>3</v>
      </c>
      <c r="F465" s="3" t="s">
        <v>273</v>
      </c>
      <c r="G465" s="2" t="s">
        <v>16</v>
      </c>
    </row>
    <row r="466" spans="1:7">
      <c r="A466" t="s">
        <v>261</v>
      </c>
      <c r="B466" s="1" t="s">
        <v>51</v>
      </c>
      <c r="C466" t="s">
        <v>210</v>
      </c>
      <c r="D466" t="s">
        <v>142</v>
      </c>
      <c r="E466" s="5">
        <v>4</v>
      </c>
      <c r="F466" s="3" t="s">
        <v>274</v>
      </c>
      <c r="G466" s="2" t="s">
        <v>20</v>
      </c>
    </row>
    <row r="467" spans="1:7">
      <c r="A467" t="s">
        <v>261</v>
      </c>
      <c r="B467" s="1" t="s">
        <v>51</v>
      </c>
      <c r="C467" t="s">
        <v>210</v>
      </c>
      <c r="D467" t="s">
        <v>142</v>
      </c>
      <c r="E467" s="5">
        <v>5</v>
      </c>
      <c r="F467" s="3" t="s">
        <v>275</v>
      </c>
      <c r="G467" s="2" t="s">
        <v>28</v>
      </c>
    </row>
    <row r="468" spans="1:7">
      <c r="A468" t="s">
        <v>261</v>
      </c>
      <c r="B468" s="1" t="s">
        <v>57</v>
      </c>
      <c r="C468" t="s">
        <v>210</v>
      </c>
      <c r="D468" t="s">
        <v>142</v>
      </c>
      <c r="E468" s="5">
        <v>1</v>
      </c>
      <c r="F468" s="3" t="s">
        <v>276</v>
      </c>
      <c r="G468" s="2" t="s">
        <v>7</v>
      </c>
    </row>
    <row r="469" spans="1:7">
      <c r="A469" t="s">
        <v>261</v>
      </c>
      <c r="B469" s="1" t="s">
        <v>57</v>
      </c>
      <c r="C469" t="s">
        <v>210</v>
      </c>
      <c r="D469" t="s">
        <v>142</v>
      </c>
      <c r="E469" s="5">
        <v>2</v>
      </c>
      <c r="F469" s="3" t="s">
        <v>253</v>
      </c>
      <c r="G469" s="2" t="s">
        <v>24</v>
      </c>
    </row>
    <row r="470" spans="1:7">
      <c r="A470" t="s">
        <v>261</v>
      </c>
      <c r="B470" s="1" t="s">
        <v>57</v>
      </c>
      <c r="C470" t="s">
        <v>210</v>
      </c>
      <c r="D470" t="s">
        <v>142</v>
      </c>
      <c r="E470" s="5">
        <v>3</v>
      </c>
      <c r="F470" s="3" t="s">
        <v>277</v>
      </c>
      <c r="G470" s="2" t="s">
        <v>28</v>
      </c>
    </row>
    <row r="471" spans="1:7">
      <c r="A471" t="s">
        <v>261</v>
      </c>
      <c r="B471" s="1" t="s">
        <v>57</v>
      </c>
      <c r="C471" t="s">
        <v>210</v>
      </c>
      <c r="D471" t="s">
        <v>142</v>
      </c>
      <c r="E471" s="5">
        <v>4</v>
      </c>
      <c r="F471" s="3" t="s">
        <v>255</v>
      </c>
      <c r="G471" s="2" t="s">
        <v>28</v>
      </c>
    </row>
    <row r="472" spans="1:7">
      <c r="A472" t="s">
        <v>261</v>
      </c>
      <c r="B472" s="1" t="s">
        <v>57</v>
      </c>
      <c r="C472" t="s">
        <v>210</v>
      </c>
      <c r="D472" t="s">
        <v>142</v>
      </c>
      <c r="E472" s="5">
        <v>5</v>
      </c>
      <c r="F472" s="3" t="s">
        <v>278</v>
      </c>
      <c r="G472" s="2" t="s">
        <v>16</v>
      </c>
    </row>
    <row r="473" spans="1:7">
      <c r="A473" t="s">
        <v>261</v>
      </c>
      <c r="B473" s="1" t="s">
        <v>63</v>
      </c>
      <c r="C473" t="s">
        <v>210</v>
      </c>
      <c r="D473" t="s">
        <v>142</v>
      </c>
      <c r="E473" s="5">
        <v>1</v>
      </c>
      <c r="F473" s="3" t="s">
        <v>279</v>
      </c>
      <c r="G473" s="2" t="s">
        <v>15</v>
      </c>
    </row>
    <row r="474" spans="1:7">
      <c r="A474" t="s">
        <v>261</v>
      </c>
      <c r="B474" s="1" t="s">
        <v>63</v>
      </c>
      <c r="C474" t="s">
        <v>210</v>
      </c>
      <c r="D474" t="s">
        <v>142</v>
      </c>
      <c r="E474" s="5">
        <v>2</v>
      </c>
      <c r="F474" s="3" t="s">
        <v>280</v>
      </c>
      <c r="G474" s="2" t="s">
        <v>10</v>
      </c>
    </row>
    <row r="475" spans="1:7">
      <c r="A475" t="s">
        <v>261</v>
      </c>
      <c r="B475" s="1" t="s">
        <v>63</v>
      </c>
      <c r="C475" t="s">
        <v>210</v>
      </c>
      <c r="D475" t="s">
        <v>142</v>
      </c>
      <c r="E475" s="5">
        <v>3</v>
      </c>
      <c r="F475" s="3" t="s">
        <v>281</v>
      </c>
      <c r="G475" s="2" t="s">
        <v>23</v>
      </c>
    </row>
    <row r="476" spans="1:7">
      <c r="A476" t="s">
        <v>261</v>
      </c>
      <c r="B476" s="1" t="s">
        <v>63</v>
      </c>
      <c r="C476" t="s">
        <v>210</v>
      </c>
      <c r="D476" t="s">
        <v>142</v>
      </c>
      <c r="E476" s="5">
        <v>4</v>
      </c>
      <c r="F476" s="3" t="s">
        <v>282</v>
      </c>
      <c r="G476" s="2" t="s">
        <v>9</v>
      </c>
    </row>
    <row r="477" spans="1:7">
      <c r="A477" t="s">
        <v>261</v>
      </c>
      <c r="B477" s="1" t="s">
        <v>63</v>
      </c>
      <c r="C477" t="s">
        <v>210</v>
      </c>
      <c r="D477" t="s">
        <v>142</v>
      </c>
      <c r="E477" s="5">
        <v>5</v>
      </c>
      <c r="F477" s="3" t="s">
        <v>283</v>
      </c>
      <c r="G477" s="2" t="s">
        <v>16</v>
      </c>
    </row>
    <row r="478" spans="1:7">
      <c r="A478" t="s">
        <v>284</v>
      </c>
      <c r="B478" s="1" t="s">
        <v>40</v>
      </c>
      <c r="C478" t="s">
        <v>285</v>
      </c>
      <c r="D478" t="s">
        <v>42</v>
      </c>
      <c r="E478" s="5">
        <v>2</v>
      </c>
      <c r="F478" s="3" t="s">
        <v>211</v>
      </c>
      <c r="G478" s="2" t="s">
        <v>12</v>
      </c>
    </row>
    <row r="479" spans="1:7">
      <c r="A479" t="s">
        <v>284</v>
      </c>
      <c r="B479" s="1" t="s">
        <v>40</v>
      </c>
      <c r="C479" t="s">
        <v>285</v>
      </c>
      <c r="D479" t="s">
        <v>42</v>
      </c>
      <c r="E479" s="5">
        <v>3</v>
      </c>
      <c r="F479" s="3" t="s">
        <v>212</v>
      </c>
      <c r="G479" s="2" t="s">
        <v>23</v>
      </c>
    </row>
    <row r="480" spans="1:7">
      <c r="A480" t="s">
        <v>284</v>
      </c>
      <c r="B480" s="1" t="s">
        <v>40</v>
      </c>
      <c r="C480" t="s">
        <v>285</v>
      </c>
      <c r="D480" t="s">
        <v>42</v>
      </c>
      <c r="E480" s="5">
        <v>4</v>
      </c>
      <c r="F480" s="3" t="s">
        <v>214</v>
      </c>
      <c r="G480" s="2" t="s">
        <v>13</v>
      </c>
    </row>
    <row r="481" spans="1:7">
      <c r="A481" t="s">
        <v>284</v>
      </c>
      <c r="B481" s="1" t="s">
        <v>45</v>
      </c>
      <c r="C481" t="s">
        <v>285</v>
      </c>
      <c r="D481" t="s">
        <v>42</v>
      </c>
      <c r="E481" s="5">
        <v>2</v>
      </c>
      <c r="F481" s="3" t="s">
        <v>215</v>
      </c>
      <c r="G481" s="2" t="s">
        <v>20</v>
      </c>
    </row>
    <row r="482" spans="1:7">
      <c r="A482" t="s">
        <v>284</v>
      </c>
      <c r="B482" s="1" t="s">
        <v>45</v>
      </c>
      <c r="C482" t="s">
        <v>285</v>
      </c>
      <c r="D482" t="s">
        <v>42</v>
      </c>
      <c r="E482" s="5">
        <v>3</v>
      </c>
      <c r="F482" s="3" t="s">
        <v>216</v>
      </c>
      <c r="G482" s="2" t="s">
        <v>31</v>
      </c>
    </row>
    <row r="483" spans="1:7">
      <c r="A483" t="s">
        <v>284</v>
      </c>
      <c r="B483" s="1" t="s">
        <v>45</v>
      </c>
      <c r="C483" t="s">
        <v>285</v>
      </c>
      <c r="D483" t="s">
        <v>42</v>
      </c>
      <c r="E483" s="5">
        <v>4</v>
      </c>
      <c r="F483" s="3" t="s">
        <v>217</v>
      </c>
      <c r="G483" s="2" t="s">
        <v>19</v>
      </c>
    </row>
    <row r="484" spans="1:7">
      <c r="A484" t="s">
        <v>286</v>
      </c>
      <c r="B484" s="1" t="s">
        <v>40</v>
      </c>
      <c r="C484" t="s">
        <v>285</v>
      </c>
      <c r="D484" t="s">
        <v>70</v>
      </c>
      <c r="E484" s="5">
        <v>3</v>
      </c>
      <c r="F484" s="3" t="s">
        <v>221</v>
      </c>
      <c r="G484" s="2" t="s">
        <v>28</v>
      </c>
    </row>
    <row r="485" spans="1:7">
      <c r="A485" t="s">
        <v>286</v>
      </c>
      <c r="B485" s="1" t="s">
        <v>40</v>
      </c>
      <c r="C485" t="s">
        <v>285</v>
      </c>
      <c r="D485" t="s">
        <v>70</v>
      </c>
      <c r="E485" s="5">
        <v>4</v>
      </c>
      <c r="F485" s="3" t="s">
        <v>224</v>
      </c>
      <c r="G485" s="2" t="s">
        <v>28</v>
      </c>
    </row>
    <row r="486" spans="1:7">
      <c r="A486" t="s">
        <v>286</v>
      </c>
      <c r="B486" s="1" t="s">
        <v>45</v>
      </c>
      <c r="C486" t="s">
        <v>285</v>
      </c>
      <c r="D486" t="s">
        <v>70</v>
      </c>
      <c r="E486" s="5">
        <v>1</v>
      </c>
      <c r="F486" s="3" t="s">
        <v>287</v>
      </c>
      <c r="G486" s="2" t="s">
        <v>23</v>
      </c>
    </row>
    <row r="487" spans="1:7">
      <c r="A487" t="s">
        <v>286</v>
      </c>
      <c r="B487" s="1" t="s">
        <v>45</v>
      </c>
      <c r="C487" t="s">
        <v>285</v>
      </c>
      <c r="D487" t="s">
        <v>70</v>
      </c>
      <c r="E487" s="5">
        <v>2</v>
      </c>
      <c r="F487" s="3" t="s">
        <v>288</v>
      </c>
      <c r="G487" s="2" t="s">
        <v>20</v>
      </c>
    </row>
    <row r="488" spans="1:7">
      <c r="A488" t="s">
        <v>286</v>
      </c>
      <c r="B488" s="1" t="s">
        <v>45</v>
      </c>
      <c r="C488" t="s">
        <v>285</v>
      </c>
      <c r="D488" t="s">
        <v>70</v>
      </c>
      <c r="E488" s="5">
        <v>3</v>
      </c>
      <c r="F488" s="3" t="s">
        <v>213</v>
      </c>
      <c r="G488" s="2" t="s">
        <v>14</v>
      </c>
    </row>
    <row r="489" spans="1:7">
      <c r="A489" t="s">
        <v>286</v>
      </c>
      <c r="B489" s="1" t="s">
        <v>45</v>
      </c>
      <c r="C489" t="s">
        <v>285</v>
      </c>
      <c r="D489" t="s">
        <v>70</v>
      </c>
      <c r="E489" s="5">
        <v>4</v>
      </c>
      <c r="F489" s="3" t="s">
        <v>228</v>
      </c>
      <c r="G489" s="2" t="s">
        <v>32</v>
      </c>
    </row>
    <row r="490" spans="1:7">
      <c r="A490" t="s">
        <v>286</v>
      </c>
      <c r="B490" s="1" t="s">
        <v>45</v>
      </c>
      <c r="C490" t="s">
        <v>285</v>
      </c>
      <c r="D490" t="s">
        <v>70</v>
      </c>
      <c r="E490" s="5">
        <v>5</v>
      </c>
      <c r="F490" s="3" t="s">
        <v>289</v>
      </c>
      <c r="G490" s="2" t="s">
        <v>13</v>
      </c>
    </row>
    <row r="491" spans="1:7">
      <c r="A491" t="s">
        <v>286</v>
      </c>
      <c r="B491" s="1" t="s">
        <v>51</v>
      </c>
      <c r="C491" t="s">
        <v>285</v>
      </c>
      <c r="D491" t="s">
        <v>70</v>
      </c>
      <c r="E491" s="5">
        <v>1</v>
      </c>
      <c r="F491" s="3" t="s">
        <v>290</v>
      </c>
      <c r="G491" s="2" t="s">
        <v>13</v>
      </c>
    </row>
    <row r="492" spans="1:7">
      <c r="A492" t="s">
        <v>286</v>
      </c>
      <c r="B492" s="1" t="s">
        <v>51</v>
      </c>
      <c r="C492" t="s">
        <v>285</v>
      </c>
      <c r="D492" t="s">
        <v>70</v>
      </c>
      <c r="E492" s="5">
        <v>2</v>
      </c>
      <c r="F492" s="3" t="s">
        <v>216</v>
      </c>
      <c r="G492" s="2" t="s">
        <v>31</v>
      </c>
    </row>
    <row r="493" spans="1:7">
      <c r="A493" t="s">
        <v>286</v>
      </c>
      <c r="B493" s="1" t="s">
        <v>51</v>
      </c>
      <c r="C493" t="s">
        <v>285</v>
      </c>
      <c r="D493" t="s">
        <v>70</v>
      </c>
      <c r="E493" s="5">
        <v>3</v>
      </c>
      <c r="F493" s="3" t="s">
        <v>291</v>
      </c>
      <c r="G493" s="2" t="s">
        <v>20</v>
      </c>
    </row>
    <row r="494" spans="1:7">
      <c r="A494" t="s">
        <v>286</v>
      </c>
      <c r="B494" s="1" t="s">
        <v>51</v>
      </c>
      <c r="C494" t="s">
        <v>285</v>
      </c>
      <c r="D494" t="s">
        <v>70</v>
      </c>
      <c r="E494" s="5">
        <v>4</v>
      </c>
      <c r="F494" s="3" t="s">
        <v>230</v>
      </c>
      <c r="G494" s="2" t="s">
        <v>24</v>
      </c>
    </row>
    <row r="495" spans="1:7">
      <c r="A495" t="s">
        <v>286</v>
      </c>
      <c r="B495" s="1" t="s">
        <v>51</v>
      </c>
      <c r="C495" t="s">
        <v>285</v>
      </c>
      <c r="D495" t="s">
        <v>70</v>
      </c>
      <c r="E495" s="5">
        <v>5</v>
      </c>
      <c r="F495" s="3" t="s">
        <v>231</v>
      </c>
      <c r="G495" s="2" t="s">
        <v>12</v>
      </c>
    </row>
    <row r="496" spans="1:7">
      <c r="A496" t="s">
        <v>286</v>
      </c>
      <c r="B496" s="1" t="s">
        <v>57</v>
      </c>
      <c r="C496" t="s">
        <v>285</v>
      </c>
      <c r="D496" t="s">
        <v>70</v>
      </c>
      <c r="E496" s="5">
        <v>1</v>
      </c>
      <c r="F496" s="3" t="s">
        <v>233</v>
      </c>
      <c r="G496" s="2" t="s">
        <v>31</v>
      </c>
    </row>
    <row r="497" spans="1:7">
      <c r="A497" t="s">
        <v>286</v>
      </c>
      <c r="B497" s="1" t="s">
        <v>57</v>
      </c>
      <c r="C497" t="s">
        <v>285</v>
      </c>
      <c r="D497" t="s">
        <v>70</v>
      </c>
      <c r="E497" s="5">
        <v>2</v>
      </c>
      <c r="F497" s="3" t="s">
        <v>234</v>
      </c>
      <c r="G497" s="2" t="s">
        <v>19</v>
      </c>
    </row>
    <row r="498" spans="1:7">
      <c r="A498" t="s">
        <v>286</v>
      </c>
      <c r="B498" s="1" t="s">
        <v>57</v>
      </c>
      <c r="C498" t="s">
        <v>285</v>
      </c>
      <c r="D498" t="s">
        <v>70</v>
      </c>
      <c r="E498" s="5">
        <v>3</v>
      </c>
      <c r="F498" s="3" t="s">
        <v>235</v>
      </c>
      <c r="G498" s="2" t="s">
        <v>12</v>
      </c>
    </row>
    <row r="499" spans="1:7">
      <c r="A499" t="s">
        <v>286</v>
      </c>
      <c r="B499" s="1" t="s">
        <v>57</v>
      </c>
      <c r="C499" t="s">
        <v>285</v>
      </c>
      <c r="D499" t="s">
        <v>70</v>
      </c>
      <c r="E499" s="5">
        <v>4</v>
      </c>
      <c r="F499" s="3" t="s">
        <v>292</v>
      </c>
      <c r="G499" s="2" t="s">
        <v>20</v>
      </c>
    </row>
    <row r="500" spans="1:7">
      <c r="A500" t="s">
        <v>286</v>
      </c>
      <c r="B500" s="1" t="s">
        <v>57</v>
      </c>
      <c r="C500" t="s">
        <v>285</v>
      </c>
      <c r="D500" t="s">
        <v>70</v>
      </c>
      <c r="E500" s="5">
        <v>5</v>
      </c>
      <c r="F500" s="3" t="s">
        <v>238</v>
      </c>
      <c r="G500" s="2" t="s">
        <v>13</v>
      </c>
    </row>
    <row r="501" spans="1:7">
      <c r="A501" t="s">
        <v>293</v>
      </c>
      <c r="B501" s="1" t="s">
        <v>40</v>
      </c>
      <c r="C501" t="s">
        <v>285</v>
      </c>
      <c r="D501" t="s">
        <v>104</v>
      </c>
      <c r="E501" s="5">
        <v>1</v>
      </c>
      <c r="F501" s="3" t="s">
        <v>241</v>
      </c>
      <c r="G501" s="2" t="s">
        <v>24</v>
      </c>
    </row>
    <row r="502" spans="1:7">
      <c r="A502" t="s">
        <v>293</v>
      </c>
      <c r="B502" s="1" t="s">
        <v>40</v>
      </c>
      <c r="C502" t="s">
        <v>285</v>
      </c>
      <c r="D502" t="s">
        <v>104</v>
      </c>
      <c r="E502" s="5">
        <v>2</v>
      </c>
      <c r="F502" s="3" t="s">
        <v>242</v>
      </c>
      <c r="G502" s="2" t="s">
        <v>29</v>
      </c>
    </row>
    <row r="503" spans="1:7">
      <c r="A503" t="s">
        <v>293</v>
      </c>
      <c r="B503" s="1" t="s">
        <v>40</v>
      </c>
      <c r="C503" t="s">
        <v>285</v>
      </c>
      <c r="D503" t="s">
        <v>104</v>
      </c>
      <c r="E503" s="5">
        <v>3</v>
      </c>
      <c r="F503" s="3" t="s">
        <v>243</v>
      </c>
      <c r="G503" s="2" t="s">
        <v>16</v>
      </c>
    </row>
    <row r="504" spans="1:7">
      <c r="A504" t="s">
        <v>293</v>
      </c>
      <c r="B504" s="1" t="s">
        <v>40</v>
      </c>
      <c r="C504" t="s">
        <v>285</v>
      </c>
      <c r="D504" t="s">
        <v>104</v>
      </c>
      <c r="E504" s="5">
        <v>4</v>
      </c>
      <c r="F504" s="3" t="s">
        <v>246</v>
      </c>
      <c r="G504" s="2" t="s">
        <v>15</v>
      </c>
    </row>
    <row r="505" spans="1:7">
      <c r="A505" t="s">
        <v>293</v>
      </c>
      <c r="B505" s="1" t="s">
        <v>40</v>
      </c>
      <c r="C505" t="s">
        <v>285</v>
      </c>
      <c r="D505" t="s">
        <v>104</v>
      </c>
      <c r="E505" s="5">
        <v>5</v>
      </c>
      <c r="F505" s="3" t="s">
        <v>247</v>
      </c>
      <c r="G505" s="2" t="s">
        <v>28</v>
      </c>
    </row>
    <row r="506" spans="1:7">
      <c r="A506" t="s">
        <v>293</v>
      </c>
      <c r="B506" s="1" t="s">
        <v>45</v>
      </c>
      <c r="C506" t="s">
        <v>285</v>
      </c>
      <c r="D506" t="s">
        <v>104</v>
      </c>
      <c r="E506" s="5">
        <v>1</v>
      </c>
      <c r="F506" s="3" t="s">
        <v>273</v>
      </c>
      <c r="G506" s="2" t="s">
        <v>16</v>
      </c>
    </row>
    <row r="507" spans="1:7">
      <c r="A507" t="s">
        <v>293</v>
      </c>
      <c r="B507" s="1" t="s">
        <v>45</v>
      </c>
      <c r="C507" t="s">
        <v>285</v>
      </c>
      <c r="D507" t="s">
        <v>104</v>
      </c>
      <c r="E507" s="5">
        <v>2</v>
      </c>
      <c r="F507" s="3" t="s">
        <v>294</v>
      </c>
      <c r="G507" s="2" t="s">
        <v>16</v>
      </c>
    </row>
    <row r="508" spans="1:7">
      <c r="A508" t="s">
        <v>293</v>
      </c>
      <c r="B508" s="1" t="s">
        <v>45</v>
      </c>
      <c r="C508" t="s">
        <v>285</v>
      </c>
      <c r="D508" t="s">
        <v>104</v>
      </c>
      <c r="E508" s="5">
        <v>3</v>
      </c>
      <c r="F508" s="3" t="s">
        <v>250</v>
      </c>
      <c r="G508" s="2" t="s">
        <v>17</v>
      </c>
    </row>
    <row r="509" spans="1:7">
      <c r="A509" t="s">
        <v>293</v>
      </c>
      <c r="B509" s="1" t="s">
        <v>45</v>
      </c>
      <c r="C509" t="s">
        <v>285</v>
      </c>
      <c r="D509" t="s">
        <v>104</v>
      </c>
      <c r="E509" s="5">
        <v>4</v>
      </c>
      <c r="F509" s="3" t="s">
        <v>256</v>
      </c>
      <c r="G509" s="2" t="s">
        <v>17</v>
      </c>
    </row>
    <row r="510" spans="1:7">
      <c r="A510" t="s">
        <v>293</v>
      </c>
      <c r="B510" s="1" t="s">
        <v>45</v>
      </c>
      <c r="C510" t="s">
        <v>285</v>
      </c>
      <c r="D510" t="s">
        <v>104</v>
      </c>
      <c r="E510" s="5">
        <v>5</v>
      </c>
      <c r="F510" s="3" t="s">
        <v>291</v>
      </c>
      <c r="G510" s="2" t="s">
        <v>20</v>
      </c>
    </row>
    <row r="511" spans="1:7">
      <c r="A511" t="s">
        <v>293</v>
      </c>
      <c r="B511" s="1" t="s">
        <v>51</v>
      </c>
      <c r="C511" t="s">
        <v>285</v>
      </c>
      <c r="D511" t="s">
        <v>104</v>
      </c>
      <c r="E511" s="5">
        <v>1</v>
      </c>
      <c r="F511" s="3" t="s">
        <v>230</v>
      </c>
      <c r="G511" s="2" t="s">
        <v>24</v>
      </c>
    </row>
    <row r="512" spans="1:7">
      <c r="A512" t="s">
        <v>293</v>
      </c>
      <c r="B512" s="1" t="s">
        <v>51</v>
      </c>
      <c r="C512" t="s">
        <v>285</v>
      </c>
      <c r="D512" t="s">
        <v>104</v>
      </c>
      <c r="E512" s="5">
        <v>2</v>
      </c>
      <c r="F512" s="3" t="s">
        <v>257</v>
      </c>
      <c r="G512" s="2" t="s">
        <v>22</v>
      </c>
    </row>
    <row r="513" spans="1:7">
      <c r="A513" t="s">
        <v>293</v>
      </c>
      <c r="B513" s="1" t="s">
        <v>51</v>
      </c>
      <c r="C513" t="s">
        <v>285</v>
      </c>
      <c r="D513" t="s">
        <v>104</v>
      </c>
      <c r="E513" s="5">
        <v>3</v>
      </c>
      <c r="F513" s="3" t="s">
        <v>258</v>
      </c>
      <c r="G513" s="2" t="s">
        <v>15</v>
      </c>
    </row>
    <row r="514" spans="1:7">
      <c r="A514" t="s">
        <v>293</v>
      </c>
      <c r="B514" s="1" t="s">
        <v>51</v>
      </c>
      <c r="C514" t="s">
        <v>285</v>
      </c>
      <c r="D514" t="s">
        <v>104</v>
      </c>
      <c r="E514" s="5">
        <v>4</v>
      </c>
      <c r="F514" s="3" t="s">
        <v>295</v>
      </c>
      <c r="G514" s="2" t="s">
        <v>15</v>
      </c>
    </row>
    <row r="515" spans="1:7">
      <c r="A515" t="s">
        <v>293</v>
      </c>
      <c r="B515" s="1" t="s">
        <v>51</v>
      </c>
      <c r="C515" t="s">
        <v>285</v>
      </c>
      <c r="D515" t="s">
        <v>104</v>
      </c>
      <c r="E515" s="5">
        <v>5</v>
      </c>
      <c r="F515" s="3" t="s">
        <v>237</v>
      </c>
      <c r="G515" s="2" t="s">
        <v>12</v>
      </c>
    </row>
    <row r="516" spans="1:7">
      <c r="A516" t="s">
        <v>296</v>
      </c>
      <c r="B516" s="1" t="s">
        <v>40</v>
      </c>
      <c r="C516" t="s">
        <v>285</v>
      </c>
      <c r="D516" t="s">
        <v>142</v>
      </c>
      <c r="E516" s="5">
        <v>2</v>
      </c>
      <c r="F516" s="3" t="s">
        <v>264</v>
      </c>
      <c r="G516" s="2" t="s">
        <v>10</v>
      </c>
    </row>
    <row r="517" spans="1:7">
      <c r="A517" t="s">
        <v>296</v>
      </c>
      <c r="B517" s="1" t="s">
        <v>40</v>
      </c>
      <c r="C517" t="s">
        <v>285</v>
      </c>
      <c r="D517" t="s">
        <v>142</v>
      </c>
      <c r="E517" s="5">
        <v>3</v>
      </c>
      <c r="F517" s="3" t="s">
        <v>265</v>
      </c>
      <c r="G517" s="2" t="s">
        <v>24</v>
      </c>
    </row>
    <row r="518" spans="1:7">
      <c r="A518" t="s">
        <v>296</v>
      </c>
      <c r="B518" s="1" t="s">
        <v>40</v>
      </c>
      <c r="C518" t="s">
        <v>285</v>
      </c>
      <c r="D518" t="s">
        <v>142</v>
      </c>
      <c r="E518" s="5">
        <v>4</v>
      </c>
      <c r="F518" s="3" t="s">
        <v>268</v>
      </c>
      <c r="G518" s="2" t="s">
        <v>20</v>
      </c>
    </row>
    <row r="519" spans="1:7">
      <c r="A519" t="s">
        <v>296</v>
      </c>
      <c r="B519" s="1" t="s">
        <v>40</v>
      </c>
      <c r="C519" t="s">
        <v>285</v>
      </c>
      <c r="D519" t="s">
        <v>142</v>
      </c>
      <c r="E519" s="5">
        <v>5</v>
      </c>
      <c r="F519" s="3" t="s">
        <v>269</v>
      </c>
      <c r="G519" s="2" t="s">
        <v>15</v>
      </c>
    </row>
    <row r="520" spans="1:7">
      <c r="A520" t="s">
        <v>296</v>
      </c>
      <c r="B520" s="1" t="s">
        <v>45</v>
      </c>
      <c r="C520" t="s">
        <v>285</v>
      </c>
      <c r="D520" t="s">
        <v>142</v>
      </c>
      <c r="E520" s="5">
        <v>2</v>
      </c>
      <c r="F520" s="3" t="s">
        <v>271</v>
      </c>
      <c r="G520" s="2" t="s">
        <v>24</v>
      </c>
    </row>
    <row r="521" spans="1:7">
      <c r="A521" t="s">
        <v>296</v>
      </c>
      <c r="B521" s="1" t="s">
        <v>45</v>
      </c>
      <c r="C521" t="s">
        <v>285</v>
      </c>
      <c r="D521" t="s">
        <v>142</v>
      </c>
      <c r="E521" s="5">
        <v>3</v>
      </c>
      <c r="F521" s="3" t="s">
        <v>272</v>
      </c>
      <c r="G521" s="2" t="s">
        <v>10</v>
      </c>
    </row>
    <row r="522" spans="1:7">
      <c r="A522" t="s">
        <v>296</v>
      </c>
      <c r="B522" s="1" t="s">
        <v>45</v>
      </c>
      <c r="C522" t="s">
        <v>285</v>
      </c>
      <c r="D522" t="s">
        <v>142</v>
      </c>
      <c r="E522" s="5">
        <v>4</v>
      </c>
      <c r="F522" s="3" t="s">
        <v>247</v>
      </c>
      <c r="G522" s="2" t="s">
        <v>28</v>
      </c>
    </row>
    <row r="523" spans="1:7">
      <c r="A523" t="s">
        <v>296</v>
      </c>
      <c r="B523" s="1" t="s">
        <v>45</v>
      </c>
      <c r="C523" t="s">
        <v>285</v>
      </c>
      <c r="D523" t="s">
        <v>142</v>
      </c>
      <c r="E523" s="5">
        <v>5</v>
      </c>
      <c r="F523" s="3" t="s">
        <v>276</v>
      </c>
      <c r="G523" s="2" t="s">
        <v>7</v>
      </c>
    </row>
    <row r="524" spans="1:7">
      <c r="A524" t="s">
        <v>296</v>
      </c>
      <c r="B524" s="1" t="s">
        <v>51</v>
      </c>
      <c r="C524" t="s">
        <v>285</v>
      </c>
      <c r="D524" t="s">
        <v>142</v>
      </c>
      <c r="E524" s="5">
        <v>2</v>
      </c>
      <c r="F524" s="3" t="s">
        <v>277</v>
      </c>
      <c r="G524" s="2" t="s">
        <v>28</v>
      </c>
    </row>
    <row r="525" spans="1:7">
      <c r="A525" t="s">
        <v>296</v>
      </c>
      <c r="B525" s="1" t="s">
        <v>51</v>
      </c>
      <c r="C525" t="s">
        <v>285</v>
      </c>
      <c r="D525" t="s">
        <v>142</v>
      </c>
      <c r="E525" s="5">
        <v>3</v>
      </c>
      <c r="F525" s="3" t="s">
        <v>297</v>
      </c>
      <c r="G525" s="2" t="s">
        <v>16</v>
      </c>
    </row>
    <row r="526" spans="1:7">
      <c r="A526" t="s">
        <v>296</v>
      </c>
      <c r="B526" s="1" t="s">
        <v>51</v>
      </c>
      <c r="C526" t="s">
        <v>285</v>
      </c>
      <c r="D526" t="s">
        <v>142</v>
      </c>
      <c r="E526" s="5">
        <v>4</v>
      </c>
      <c r="F526" s="3" t="s">
        <v>278</v>
      </c>
      <c r="G526" s="2" t="s">
        <v>16</v>
      </c>
    </row>
    <row r="527" spans="1:7">
      <c r="A527" t="s">
        <v>296</v>
      </c>
      <c r="B527" s="1" t="s">
        <v>51</v>
      </c>
      <c r="C527" t="s">
        <v>285</v>
      </c>
      <c r="D527" t="s">
        <v>142</v>
      </c>
      <c r="E527" s="5">
        <v>5</v>
      </c>
      <c r="F527" s="3" t="s">
        <v>279</v>
      </c>
      <c r="G527" s="2" t="s">
        <v>15</v>
      </c>
    </row>
    <row r="528" spans="1:7">
      <c r="A528" t="s">
        <v>296</v>
      </c>
      <c r="B528" s="1" t="s">
        <v>57</v>
      </c>
      <c r="C528" t="s">
        <v>285</v>
      </c>
      <c r="D528" t="s">
        <v>142</v>
      </c>
      <c r="E528" s="5">
        <v>2</v>
      </c>
      <c r="F528" s="3" t="s">
        <v>230</v>
      </c>
      <c r="G528" s="2" t="s">
        <v>24</v>
      </c>
    </row>
    <row r="529" spans="1:7">
      <c r="A529" t="s">
        <v>296</v>
      </c>
      <c r="B529" s="1" t="s">
        <v>57</v>
      </c>
      <c r="C529" t="s">
        <v>285</v>
      </c>
      <c r="D529" t="s">
        <v>142</v>
      </c>
      <c r="E529" s="5">
        <v>3</v>
      </c>
      <c r="F529" s="3" t="s">
        <v>280</v>
      </c>
      <c r="G529" s="2" t="s">
        <v>10</v>
      </c>
    </row>
    <row r="530" spans="1:7">
      <c r="A530" t="s">
        <v>296</v>
      </c>
      <c r="B530" s="1" t="s">
        <v>57</v>
      </c>
      <c r="C530" t="s">
        <v>285</v>
      </c>
      <c r="D530" t="s">
        <v>142</v>
      </c>
      <c r="E530" s="5">
        <v>4</v>
      </c>
      <c r="F530" s="3" t="s">
        <v>281</v>
      </c>
      <c r="G530" s="2" t="s">
        <v>23</v>
      </c>
    </row>
    <row r="531" spans="1:7">
      <c r="A531" t="s">
        <v>296</v>
      </c>
      <c r="B531" s="1" t="s">
        <v>57</v>
      </c>
      <c r="C531" t="s">
        <v>285</v>
      </c>
      <c r="D531" t="s">
        <v>142</v>
      </c>
      <c r="E531" s="5">
        <v>5</v>
      </c>
      <c r="F531" s="3" t="s">
        <v>282</v>
      </c>
      <c r="G531" s="2" t="s">
        <v>9</v>
      </c>
    </row>
    <row r="532" spans="1:7">
      <c r="A532" t="s">
        <v>298</v>
      </c>
      <c r="B532" s="1" t="s">
        <v>40</v>
      </c>
      <c r="C532" t="s">
        <v>299</v>
      </c>
      <c r="D532" t="s">
        <v>42</v>
      </c>
      <c r="E532" s="5">
        <v>3</v>
      </c>
      <c r="F532" s="3" t="s">
        <v>211</v>
      </c>
      <c r="G532" s="2" t="s">
        <v>12</v>
      </c>
    </row>
    <row r="533" spans="1:7">
      <c r="A533" t="s">
        <v>298</v>
      </c>
      <c r="B533" s="1" t="s">
        <v>40</v>
      </c>
      <c r="C533" t="s">
        <v>299</v>
      </c>
      <c r="D533" t="s">
        <v>42</v>
      </c>
      <c r="E533" s="5">
        <v>4</v>
      </c>
      <c r="F533" s="3" t="s">
        <v>212</v>
      </c>
      <c r="G533" s="2" t="s">
        <v>23</v>
      </c>
    </row>
    <row r="534" spans="1:7">
      <c r="A534" t="s">
        <v>298</v>
      </c>
      <c r="B534" s="1" t="s">
        <v>45</v>
      </c>
      <c r="C534" t="s">
        <v>299</v>
      </c>
      <c r="D534" t="s">
        <v>42</v>
      </c>
      <c r="E534" s="5">
        <v>1</v>
      </c>
      <c r="F534" s="3" t="s">
        <v>213</v>
      </c>
      <c r="G534" s="2" t="s">
        <v>14</v>
      </c>
    </row>
    <row r="535" spans="1:7">
      <c r="A535" t="s">
        <v>298</v>
      </c>
      <c r="B535" s="1" t="s">
        <v>45</v>
      </c>
      <c r="C535" t="s">
        <v>299</v>
      </c>
      <c r="D535" t="s">
        <v>42</v>
      </c>
      <c r="E535" s="5">
        <v>2</v>
      </c>
      <c r="F535" s="3" t="s">
        <v>215</v>
      </c>
      <c r="G535" s="2" t="s">
        <v>20</v>
      </c>
    </row>
    <row r="536" spans="1:7">
      <c r="A536" t="s">
        <v>298</v>
      </c>
      <c r="B536" s="1" t="s">
        <v>45</v>
      </c>
      <c r="C536" t="s">
        <v>299</v>
      </c>
      <c r="D536" t="s">
        <v>42</v>
      </c>
      <c r="E536" s="5">
        <v>3</v>
      </c>
      <c r="F536" s="3" t="s">
        <v>216</v>
      </c>
      <c r="G536" s="2" t="s">
        <v>31</v>
      </c>
    </row>
    <row r="537" spans="1:7">
      <c r="A537" t="s">
        <v>298</v>
      </c>
      <c r="B537" s="1" t="s">
        <v>45</v>
      </c>
      <c r="C537" t="s">
        <v>299</v>
      </c>
      <c r="D537" t="s">
        <v>42</v>
      </c>
      <c r="E537" s="5">
        <v>4</v>
      </c>
      <c r="F537" s="3" t="s">
        <v>217</v>
      </c>
      <c r="G537" s="2" t="s">
        <v>19</v>
      </c>
    </row>
    <row r="538" spans="1:7">
      <c r="A538" t="s">
        <v>298</v>
      </c>
      <c r="B538" s="1" t="s">
        <v>45</v>
      </c>
      <c r="C538" t="s">
        <v>299</v>
      </c>
      <c r="D538" t="s">
        <v>42</v>
      </c>
      <c r="E538" s="5">
        <v>5</v>
      </c>
      <c r="F538" s="3" t="s">
        <v>218</v>
      </c>
      <c r="G538" s="2" t="s">
        <v>13</v>
      </c>
    </row>
    <row r="539" spans="1:7">
      <c r="A539" t="s">
        <v>300</v>
      </c>
      <c r="B539" s="1" t="s">
        <v>40</v>
      </c>
      <c r="C539" t="s">
        <v>299</v>
      </c>
      <c r="D539" t="s">
        <v>70</v>
      </c>
      <c r="E539" s="5">
        <v>2</v>
      </c>
      <c r="F539" s="3" t="s">
        <v>221</v>
      </c>
      <c r="G539" s="2" t="s">
        <v>28</v>
      </c>
    </row>
    <row r="540" spans="1:7">
      <c r="A540" t="s">
        <v>300</v>
      </c>
      <c r="B540" s="1" t="s">
        <v>40</v>
      </c>
      <c r="C540" t="s">
        <v>299</v>
      </c>
      <c r="D540" t="s">
        <v>70</v>
      </c>
      <c r="E540" s="5">
        <v>3</v>
      </c>
      <c r="F540" s="3" t="s">
        <v>222</v>
      </c>
      <c r="G540" s="2" t="s">
        <v>14</v>
      </c>
    </row>
    <row r="541" spans="1:7">
      <c r="A541" t="s">
        <v>300</v>
      </c>
      <c r="B541" s="1" t="s">
        <v>40</v>
      </c>
      <c r="C541" t="s">
        <v>299</v>
      </c>
      <c r="D541" t="s">
        <v>70</v>
      </c>
      <c r="E541" s="5">
        <v>4</v>
      </c>
      <c r="F541" s="3" t="s">
        <v>224</v>
      </c>
      <c r="G541" s="2" t="s">
        <v>28</v>
      </c>
    </row>
    <row r="542" spans="1:7">
      <c r="A542" t="s">
        <v>300</v>
      </c>
      <c r="B542" s="1" t="s">
        <v>40</v>
      </c>
      <c r="C542" t="s">
        <v>299</v>
      </c>
      <c r="D542" t="s">
        <v>70</v>
      </c>
      <c r="E542" s="5">
        <v>5</v>
      </c>
      <c r="F542" s="3" t="s">
        <v>212</v>
      </c>
      <c r="G542" s="2" t="s">
        <v>23</v>
      </c>
    </row>
    <row r="543" spans="1:7">
      <c r="A543" t="s">
        <v>300</v>
      </c>
      <c r="B543" s="1" t="s">
        <v>45</v>
      </c>
      <c r="C543" t="s">
        <v>299</v>
      </c>
      <c r="D543" t="s">
        <v>70</v>
      </c>
      <c r="E543" s="5">
        <v>1</v>
      </c>
      <c r="F543" s="3" t="s">
        <v>213</v>
      </c>
      <c r="G543" s="2" t="s">
        <v>14</v>
      </c>
    </row>
    <row r="544" spans="1:7">
      <c r="A544" t="s">
        <v>300</v>
      </c>
      <c r="B544" s="1" t="s">
        <v>45</v>
      </c>
      <c r="C544" t="s">
        <v>299</v>
      </c>
      <c r="D544" t="s">
        <v>70</v>
      </c>
      <c r="E544" s="5">
        <v>2</v>
      </c>
      <c r="F544" s="3" t="s">
        <v>288</v>
      </c>
      <c r="G544" s="2" t="s">
        <v>20</v>
      </c>
    </row>
    <row r="545" spans="1:7">
      <c r="A545" t="s">
        <v>300</v>
      </c>
      <c r="B545" s="1" t="s">
        <v>45</v>
      </c>
      <c r="C545" t="s">
        <v>299</v>
      </c>
      <c r="D545" t="s">
        <v>70</v>
      </c>
      <c r="E545" s="5">
        <v>3</v>
      </c>
      <c r="F545" s="3" t="s">
        <v>216</v>
      </c>
      <c r="G545" s="2" t="s">
        <v>31</v>
      </c>
    </row>
    <row r="546" spans="1:7">
      <c r="A546" t="s">
        <v>300</v>
      </c>
      <c r="B546" s="1" t="s">
        <v>45</v>
      </c>
      <c r="C546" t="s">
        <v>299</v>
      </c>
      <c r="D546" t="s">
        <v>70</v>
      </c>
      <c r="E546" s="5">
        <v>4</v>
      </c>
      <c r="F546" s="3" t="s">
        <v>225</v>
      </c>
      <c r="G546" s="2" t="s">
        <v>24</v>
      </c>
    </row>
    <row r="547" spans="1:7">
      <c r="A547" t="s">
        <v>300</v>
      </c>
      <c r="B547" s="1" t="s">
        <v>45</v>
      </c>
      <c r="C547" t="s">
        <v>299</v>
      </c>
      <c r="D547" t="s">
        <v>70</v>
      </c>
      <c r="E547" s="5">
        <v>5</v>
      </c>
      <c r="F547" s="3" t="s">
        <v>230</v>
      </c>
      <c r="G547" s="2" t="s">
        <v>24</v>
      </c>
    </row>
    <row r="548" spans="1:7">
      <c r="A548" t="s">
        <v>300</v>
      </c>
      <c r="B548" s="1" t="s">
        <v>51</v>
      </c>
      <c r="C548" t="s">
        <v>299</v>
      </c>
      <c r="D548" t="s">
        <v>70</v>
      </c>
      <c r="E548" s="5">
        <v>1</v>
      </c>
      <c r="F548" s="3" t="s">
        <v>231</v>
      </c>
      <c r="G548" s="2" t="s">
        <v>12</v>
      </c>
    </row>
    <row r="549" spans="1:7">
      <c r="A549" t="s">
        <v>300</v>
      </c>
      <c r="B549" s="1" t="s">
        <v>51</v>
      </c>
      <c r="C549" t="s">
        <v>299</v>
      </c>
      <c r="D549" t="s">
        <v>70</v>
      </c>
      <c r="E549" s="5">
        <v>2</v>
      </c>
      <c r="F549" s="3" t="s">
        <v>233</v>
      </c>
      <c r="G549" s="2" t="s">
        <v>31</v>
      </c>
    </row>
    <row r="550" spans="1:7">
      <c r="A550" t="s">
        <v>300</v>
      </c>
      <c r="B550" s="1" t="s">
        <v>51</v>
      </c>
      <c r="C550" t="s">
        <v>299</v>
      </c>
      <c r="D550" t="s">
        <v>70</v>
      </c>
      <c r="E550" s="5">
        <v>3</v>
      </c>
      <c r="F550" s="3" t="s">
        <v>234</v>
      </c>
      <c r="G550" s="2" t="s">
        <v>19</v>
      </c>
    </row>
    <row r="551" spans="1:7">
      <c r="A551" t="s">
        <v>300</v>
      </c>
      <c r="B551" s="1" t="s">
        <v>51</v>
      </c>
      <c r="C551" t="s">
        <v>299</v>
      </c>
      <c r="D551" t="s">
        <v>70</v>
      </c>
      <c r="E551" s="5">
        <v>4</v>
      </c>
      <c r="F551" s="3" t="s">
        <v>235</v>
      </c>
      <c r="G551" s="2" t="s">
        <v>12</v>
      </c>
    </row>
    <row r="552" spans="1:7">
      <c r="A552" t="s">
        <v>300</v>
      </c>
      <c r="B552" s="1" t="s">
        <v>51</v>
      </c>
      <c r="C552" t="s">
        <v>299</v>
      </c>
      <c r="D552" t="s">
        <v>70</v>
      </c>
      <c r="E552" s="5">
        <v>5</v>
      </c>
      <c r="F552" s="3" t="s">
        <v>238</v>
      </c>
      <c r="G552" s="2" t="s">
        <v>13</v>
      </c>
    </row>
    <row r="553" spans="1:7">
      <c r="A553" t="s">
        <v>301</v>
      </c>
      <c r="B553" s="1" t="s">
        <v>40</v>
      </c>
      <c r="C553" t="s">
        <v>299</v>
      </c>
      <c r="D553" t="s">
        <v>104</v>
      </c>
      <c r="E553" s="5">
        <v>2</v>
      </c>
      <c r="F553" s="3" t="s">
        <v>243</v>
      </c>
      <c r="G553" s="2" t="s">
        <v>16</v>
      </c>
    </row>
    <row r="554" spans="1:7">
      <c r="A554" t="s">
        <v>301</v>
      </c>
      <c r="B554" s="1" t="s">
        <v>40</v>
      </c>
      <c r="C554" t="s">
        <v>299</v>
      </c>
      <c r="D554" t="s">
        <v>104</v>
      </c>
      <c r="E554" s="5">
        <v>3</v>
      </c>
      <c r="F554" s="3" t="s">
        <v>241</v>
      </c>
      <c r="G554" s="2" t="s">
        <v>24</v>
      </c>
    </row>
    <row r="555" spans="1:7">
      <c r="A555" t="s">
        <v>301</v>
      </c>
      <c r="B555" s="1" t="s">
        <v>40</v>
      </c>
      <c r="C555" t="s">
        <v>299</v>
      </c>
      <c r="D555" t="s">
        <v>104</v>
      </c>
      <c r="E555" s="5">
        <v>4</v>
      </c>
      <c r="F555" s="3" t="s">
        <v>247</v>
      </c>
      <c r="G555" s="2" t="s">
        <v>28</v>
      </c>
    </row>
    <row r="556" spans="1:7">
      <c r="A556" t="s">
        <v>301</v>
      </c>
      <c r="B556" s="1" t="s">
        <v>40</v>
      </c>
      <c r="C556" t="s">
        <v>299</v>
      </c>
      <c r="D556" t="s">
        <v>104</v>
      </c>
      <c r="E556" s="5">
        <v>5</v>
      </c>
      <c r="F556" s="3" t="s">
        <v>273</v>
      </c>
      <c r="G556" s="2" t="s">
        <v>16</v>
      </c>
    </row>
    <row r="557" spans="1:7">
      <c r="A557" t="s">
        <v>301</v>
      </c>
      <c r="B557" s="1" t="s">
        <v>45</v>
      </c>
      <c r="C557" t="s">
        <v>299</v>
      </c>
      <c r="D557" t="s">
        <v>104</v>
      </c>
      <c r="E557" s="5">
        <v>1</v>
      </c>
      <c r="F557" s="3" t="s">
        <v>249</v>
      </c>
      <c r="G557" s="2" t="s">
        <v>24</v>
      </c>
    </row>
    <row r="558" spans="1:7">
      <c r="A558" t="s">
        <v>301</v>
      </c>
      <c r="B558" s="1" t="s">
        <v>45</v>
      </c>
      <c r="C558" t="s">
        <v>299</v>
      </c>
      <c r="D558" t="s">
        <v>104</v>
      </c>
      <c r="E558" s="5">
        <v>2</v>
      </c>
      <c r="F558" s="3" t="s">
        <v>250</v>
      </c>
      <c r="G558" s="2" t="s">
        <v>17</v>
      </c>
    </row>
    <row r="559" spans="1:7">
      <c r="A559" t="s">
        <v>301</v>
      </c>
      <c r="B559" s="1" t="s">
        <v>45</v>
      </c>
      <c r="C559" t="s">
        <v>299</v>
      </c>
      <c r="D559" t="s">
        <v>104</v>
      </c>
      <c r="E559" s="5">
        <v>3</v>
      </c>
      <c r="F559" s="3" t="s">
        <v>251</v>
      </c>
      <c r="G559" s="2" t="s">
        <v>15</v>
      </c>
    </row>
    <row r="560" spans="1:7">
      <c r="A560" t="s">
        <v>301</v>
      </c>
      <c r="B560" s="1" t="s">
        <v>45</v>
      </c>
      <c r="C560" t="s">
        <v>299</v>
      </c>
      <c r="D560" t="s">
        <v>104</v>
      </c>
      <c r="E560" s="5">
        <v>4</v>
      </c>
      <c r="F560" s="3" t="s">
        <v>255</v>
      </c>
      <c r="G560" s="2" t="s">
        <v>28</v>
      </c>
    </row>
    <row r="561" spans="1:7">
      <c r="A561" t="s">
        <v>301</v>
      </c>
      <c r="B561" s="1" t="s">
        <v>45</v>
      </c>
      <c r="C561" t="s">
        <v>299</v>
      </c>
      <c r="D561" t="s">
        <v>104</v>
      </c>
      <c r="E561" s="5">
        <v>5</v>
      </c>
      <c r="F561" s="3" t="s">
        <v>256</v>
      </c>
      <c r="G561" s="2" t="s">
        <v>17</v>
      </c>
    </row>
    <row r="562" spans="1:7">
      <c r="A562" t="s">
        <v>301</v>
      </c>
      <c r="B562" s="1" t="s">
        <v>51</v>
      </c>
      <c r="C562" t="s">
        <v>299</v>
      </c>
      <c r="D562" t="s">
        <v>104</v>
      </c>
      <c r="E562" s="5">
        <v>1</v>
      </c>
      <c r="F562" s="3" t="s">
        <v>257</v>
      </c>
      <c r="G562" s="2" t="s">
        <v>22</v>
      </c>
    </row>
    <row r="563" spans="1:7">
      <c r="A563" t="s">
        <v>301</v>
      </c>
      <c r="B563" s="1" t="s">
        <v>51</v>
      </c>
      <c r="C563" t="s">
        <v>299</v>
      </c>
      <c r="D563" t="s">
        <v>104</v>
      </c>
      <c r="E563" s="5">
        <v>2</v>
      </c>
      <c r="F563" s="3" t="s">
        <v>258</v>
      </c>
      <c r="G563" s="2" t="s">
        <v>15</v>
      </c>
    </row>
    <row r="564" spans="1:7">
      <c r="A564" t="s">
        <v>301</v>
      </c>
      <c r="B564" s="1" t="s">
        <v>51</v>
      </c>
      <c r="C564" t="s">
        <v>299</v>
      </c>
      <c r="D564" t="s">
        <v>104</v>
      </c>
      <c r="E564" s="5">
        <v>3</v>
      </c>
      <c r="F564" s="3" t="s">
        <v>234</v>
      </c>
      <c r="G564" s="2" t="s">
        <v>19</v>
      </c>
    </row>
    <row r="565" spans="1:7">
      <c r="A565" t="s">
        <v>301</v>
      </c>
      <c r="B565" s="1" t="s">
        <v>51</v>
      </c>
      <c r="C565" t="s">
        <v>299</v>
      </c>
      <c r="D565" t="s">
        <v>104</v>
      </c>
      <c r="E565" s="5">
        <v>4</v>
      </c>
      <c r="F565" s="3" t="s">
        <v>295</v>
      </c>
      <c r="G565" s="2" t="s">
        <v>15</v>
      </c>
    </row>
    <row r="566" spans="1:7">
      <c r="A566" t="s">
        <v>301</v>
      </c>
      <c r="B566" s="1" t="s">
        <v>51</v>
      </c>
      <c r="C566" t="s">
        <v>299</v>
      </c>
      <c r="D566" t="s">
        <v>104</v>
      </c>
      <c r="E566" s="5">
        <v>5</v>
      </c>
      <c r="F566" s="3" t="s">
        <v>259</v>
      </c>
      <c r="G566" s="2" t="s">
        <v>16</v>
      </c>
    </row>
    <row r="567" spans="1:7">
      <c r="A567" t="s">
        <v>302</v>
      </c>
      <c r="B567" s="1" t="s">
        <v>40</v>
      </c>
      <c r="C567" t="s">
        <v>299</v>
      </c>
      <c r="D567" t="s">
        <v>142</v>
      </c>
      <c r="E567" s="5">
        <v>2</v>
      </c>
      <c r="F567" s="3" t="s">
        <v>264</v>
      </c>
      <c r="G567" s="2" t="s">
        <v>10</v>
      </c>
    </row>
    <row r="568" spans="1:7">
      <c r="A568" t="s">
        <v>302</v>
      </c>
      <c r="B568" s="1" t="s">
        <v>40</v>
      </c>
      <c r="C568" t="s">
        <v>299</v>
      </c>
      <c r="D568" t="s">
        <v>142</v>
      </c>
      <c r="E568" s="5">
        <v>3</v>
      </c>
      <c r="F568" s="3" t="s">
        <v>268</v>
      </c>
      <c r="G568" s="2" t="s">
        <v>20</v>
      </c>
    </row>
    <row r="569" spans="1:7">
      <c r="A569" t="s">
        <v>302</v>
      </c>
      <c r="B569" s="1" t="s">
        <v>40</v>
      </c>
      <c r="C569" t="s">
        <v>299</v>
      </c>
      <c r="D569" t="s">
        <v>142</v>
      </c>
      <c r="E569" s="5">
        <v>4</v>
      </c>
      <c r="F569" s="3" t="s">
        <v>269</v>
      </c>
      <c r="G569" s="2" t="s">
        <v>15</v>
      </c>
    </row>
    <row r="570" spans="1:7">
      <c r="A570" t="s">
        <v>302</v>
      </c>
      <c r="B570" s="1" t="s">
        <v>40</v>
      </c>
      <c r="C570" t="s">
        <v>299</v>
      </c>
      <c r="D570" t="s">
        <v>142</v>
      </c>
      <c r="E570" s="5">
        <v>5</v>
      </c>
      <c r="F570" s="3" t="s">
        <v>272</v>
      </c>
      <c r="G570" s="2" t="s">
        <v>10</v>
      </c>
    </row>
    <row r="571" spans="1:7">
      <c r="A571" t="s">
        <v>302</v>
      </c>
      <c r="B571" s="1" t="s">
        <v>45</v>
      </c>
      <c r="C571" t="s">
        <v>299</v>
      </c>
      <c r="D571" t="s">
        <v>142</v>
      </c>
      <c r="E571" s="5">
        <v>1</v>
      </c>
      <c r="F571" s="3" t="s">
        <v>274</v>
      </c>
      <c r="G571" s="2" t="s">
        <v>20</v>
      </c>
    </row>
    <row r="572" spans="1:7">
      <c r="A572" t="s">
        <v>302</v>
      </c>
      <c r="B572" s="1" t="s">
        <v>45</v>
      </c>
      <c r="C572" t="s">
        <v>299</v>
      </c>
      <c r="D572" t="s">
        <v>142</v>
      </c>
      <c r="E572" s="5">
        <v>2</v>
      </c>
      <c r="F572" s="3" t="s">
        <v>276</v>
      </c>
      <c r="G572" s="2" t="s">
        <v>7</v>
      </c>
    </row>
    <row r="573" spans="1:7">
      <c r="A573" t="s">
        <v>302</v>
      </c>
      <c r="B573" s="1" t="s">
        <v>45</v>
      </c>
      <c r="C573" t="s">
        <v>299</v>
      </c>
      <c r="D573" t="s">
        <v>142</v>
      </c>
      <c r="E573" s="5">
        <v>3</v>
      </c>
      <c r="F573" s="3" t="s">
        <v>277</v>
      </c>
      <c r="G573" s="2" t="s">
        <v>28</v>
      </c>
    </row>
    <row r="574" spans="1:7">
      <c r="A574" t="s">
        <v>302</v>
      </c>
      <c r="B574" s="1" t="s">
        <v>45</v>
      </c>
      <c r="C574" t="s">
        <v>299</v>
      </c>
      <c r="D574" t="s">
        <v>142</v>
      </c>
      <c r="E574" s="5">
        <v>4</v>
      </c>
      <c r="F574" s="3" t="s">
        <v>297</v>
      </c>
      <c r="G574" s="2" t="s">
        <v>16</v>
      </c>
    </row>
    <row r="575" spans="1:7">
      <c r="A575" t="s">
        <v>302</v>
      </c>
      <c r="B575" s="1" t="s">
        <v>45</v>
      </c>
      <c r="C575" t="s">
        <v>299</v>
      </c>
      <c r="D575" t="s">
        <v>142</v>
      </c>
      <c r="E575" s="5">
        <v>5</v>
      </c>
      <c r="F575" s="3" t="s">
        <v>278</v>
      </c>
      <c r="G575" s="2" t="s">
        <v>16</v>
      </c>
    </row>
    <row r="576" spans="1:7">
      <c r="A576" t="s">
        <v>302</v>
      </c>
      <c r="B576" s="1" t="s">
        <v>51</v>
      </c>
      <c r="C576" t="s">
        <v>299</v>
      </c>
      <c r="D576" t="s">
        <v>142</v>
      </c>
      <c r="E576" s="5">
        <v>1</v>
      </c>
      <c r="F576" s="3" t="s">
        <v>279</v>
      </c>
      <c r="G576" s="2" t="s">
        <v>15</v>
      </c>
    </row>
    <row r="577" spans="1:7">
      <c r="A577" t="s">
        <v>302</v>
      </c>
      <c r="B577" s="1" t="s">
        <v>51</v>
      </c>
      <c r="C577" t="s">
        <v>299</v>
      </c>
      <c r="D577" t="s">
        <v>142</v>
      </c>
      <c r="E577" s="5">
        <v>2</v>
      </c>
      <c r="F577" s="3" t="s">
        <v>280</v>
      </c>
      <c r="G577" s="2" t="s">
        <v>10</v>
      </c>
    </row>
    <row r="578" spans="1:7">
      <c r="A578" t="s">
        <v>302</v>
      </c>
      <c r="B578" s="1" t="s">
        <v>51</v>
      </c>
      <c r="C578" t="s">
        <v>299</v>
      </c>
      <c r="D578" t="s">
        <v>142</v>
      </c>
      <c r="E578" s="5">
        <v>3</v>
      </c>
      <c r="F578" s="3" t="s">
        <v>281</v>
      </c>
      <c r="G578" s="2" t="s">
        <v>23</v>
      </c>
    </row>
    <row r="579" spans="1:7">
      <c r="A579" t="s">
        <v>302</v>
      </c>
      <c r="B579" s="1" t="s">
        <v>51</v>
      </c>
      <c r="C579" t="s">
        <v>299</v>
      </c>
      <c r="D579" t="s">
        <v>142</v>
      </c>
      <c r="E579" s="5">
        <v>4</v>
      </c>
      <c r="F579" s="3" t="s">
        <v>282</v>
      </c>
      <c r="G579" s="2" t="s">
        <v>9</v>
      </c>
    </row>
    <row r="580" spans="1:7">
      <c r="A580" t="s">
        <v>302</v>
      </c>
      <c r="B580" s="1" t="s">
        <v>51</v>
      </c>
      <c r="C580" t="s">
        <v>299</v>
      </c>
      <c r="D580" t="s">
        <v>142</v>
      </c>
      <c r="E580" s="5">
        <v>5</v>
      </c>
      <c r="F580" s="3" t="s">
        <v>259</v>
      </c>
      <c r="G580" s="2" t="s">
        <v>16</v>
      </c>
    </row>
    <row r="581" spans="1:7">
      <c r="A581" t="s">
        <v>303</v>
      </c>
      <c r="B581" s="1" t="s">
        <v>40</v>
      </c>
      <c r="C581" t="s">
        <v>304</v>
      </c>
      <c r="D581" t="s">
        <v>42</v>
      </c>
      <c r="E581" s="5">
        <v>3</v>
      </c>
      <c r="F581" s="3" t="s">
        <v>211</v>
      </c>
      <c r="G581" s="2" t="s">
        <v>12</v>
      </c>
    </row>
    <row r="582" spans="1:7">
      <c r="A582" t="s">
        <v>303</v>
      </c>
      <c r="B582" s="1" t="s">
        <v>40</v>
      </c>
      <c r="C582" t="s">
        <v>304</v>
      </c>
      <c r="D582" t="s">
        <v>42</v>
      </c>
      <c r="E582" s="5">
        <v>4</v>
      </c>
      <c r="F582" s="3" t="s">
        <v>212</v>
      </c>
      <c r="G582" s="2" t="s">
        <v>23</v>
      </c>
    </row>
    <row r="583" spans="1:7">
      <c r="A583" t="s">
        <v>303</v>
      </c>
      <c r="B583" s="1" t="s">
        <v>40</v>
      </c>
      <c r="C583" t="s">
        <v>304</v>
      </c>
      <c r="D583" t="s">
        <v>42</v>
      </c>
      <c r="E583" s="5">
        <v>5</v>
      </c>
      <c r="F583" s="3" t="s">
        <v>217</v>
      </c>
      <c r="G583" s="2" t="s">
        <v>19</v>
      </c>
    </row>
    <row r="584" spans="1:7">
      <c r="A584" t="s">
        <v>305</v>
      </c>
      <c r="B584" s="1" t="s">
        <v>40</v>
      </c>
      <c r="C584" t="s">
        <v>304</v>
      </c>
      <c r="D584" t="s">
        <v>70</v>
      </c>
      <c r="E584" s="5">
        <v>2</v>
      </c>
      <c r="F584" s="3" t="s">
        <v>288</v>
      </c>
      <c r="G584" s="2" t="s">
        <v>20</v>
      </c>
    </row>
    <row r="585" spans="1:7">
      <c r="A585" t="s">
        <v>305</v>
      </c>
      <c r="B585" s="1" t="s">
        <v>40</v>
      </c>
      <c r="C585" t="s">
        <v>304</v>
      </c>
      <c r="D585" t="s">
        <v>70</v>
      </c>
      <c r="E585" s="5">
        <v>3</v>
      </c>
      <c r="F585" s="3" t="s">
        <v>225</v>
      </c>
      <c r="G585" s="2" t="s">
        <v>24</v>
      </c>
    </row>
    <row r="586" spans="1:7">
      <c r="A586" t="s">
        <v>305</v>
      </c>
      <c r="B586" s="1" t="s">
        <v>40</v>
      </c>
      <c r="C586" t="s">
        <v>304</v>
      </c>
      <c r="D586" t="s">
        <v>70</v>
      </c>
      <c r="E586" s="5">
        <v>4</v>
      </c>
      <c r="F586" s="3" t="s">
        <v>231</v>
      </c>
      <c r="G586" s="2" t="s">
        <v>12</v>
      </c>
    </row>
    <row r="587" spans="1:7">
      <c r="A587" t="s">
        <v>305</v>
      </c>
      <c r="B587" s="1" t="s">
        <v>45</v>
      </c>
      <c r="C587" t="s">
        <v>304</v>
      </c>
      <c r="D587" t="s">
        <v>70</v>
      </c>
      <c r="E587" s="5">
        <v>2</v>
      </c>
      <c r="F587" s="3" t="s">
        <v>233</v>
      </c>
      <c r="G587" s="2" t="s">
        <v>31</v>
      </c>
    </row>
    <row r="588" spans="1:7">
      <c r="A588" t="s">
        <v>305</v>
      </c>
      <c r="B588" s="1" t="s">
        <v>45</v>
      </c>
      <c r="C588" t="s">
        <v>304</v>
      </c>
      <c r="D588" t="s">
        <v>70</v>
      </c>
      <c r="E588" s="5">
        <v>3</v>
      </c>
      <c r="F588" s="3" t="s">
        <v>235</v>
      </c>
      <c r="G588" s="2" t="s">
        <v>12</v>
      </c>
    </row>
    <row r="589" spans="1:7">
      <c r="A589" t="s">
        <v>305</v>
      </c>
      <c r="B589" s="1" t="s">
        <v>45</v>
      </c>
      <c r="C589" t="s">
        <v>304</v>
      </c>
      <c r="D589" t="s">
        <v>70</v>
      </c>
      <c r="E589" s="5">
        <v>4</v>
      </c>
      <c r="F589" s="3" t="s">
        <v>236</v>
      </c>
      <c r="G589" s="2" t="s">
        <v>14</v>
      </c>
    </row>
    <row r="590" spans="1:7">
      <c r="A590" t="s">
        <v>305</v>
      </c>
      <c r="B590" s="1" t="s">
        <v>45</v>
      </c>
      <c r="C590" t="s">
        <v>304</v>
      </c>
      <c r="D590" t="s">
        <v>70</v>
      </c>
      <c r="E590" s="5">
        <v>5</v>
      </c>
      <c r="F590" s="3" t="s">
        <v>238</v>
      </c>
      <c r="G590" s="2" t="s">
        <v>13</v>
      </c>
    </row>
    <row r="591" spans="1:7">
      <c r="A591" t="s">
        <v>306</v>
      </c>
      <c r="B591" s="1" t="s">
        <v>40</v>
      </c>
      <c r="C591" t="s">
        <v>304</v>
      </c>
      <c r="D591" t="s">
        <v>104</v>
      </c>
      <c r="E591" s="5">
        <v>1</v>
      </c>
      <c r="F591" s="3" t="s">
        <v>243</v>
      </c>
      <c r="G591" s="2" t="s">
        <v>16</v>
      </c>
    </row>
    <row r="592" spans="1:7">
      <c r="A592" t="s">
        <v>306</v>
      </c>
      <c r="B592" s="1" t="s">
        <v>40</v>
      </c>
      <c r="C592" t="s">
        <v>304</v>
      </c>
      <c r="D592" t="s">
        <v>104</v>
      </c>
      <c r="E592" s="5">
        <v>2</v>
      </c>
      <c r="F592" s="3" t="s">
        <v>273</v>
      </c>
      <c r="G592" s="2" t="s">
        <v>16</v>
      </c>
    </row>
    <row r="593" spans="1:7">
      <c r="A593" t="s">
        <v>306</v>
      </c>
      <c r="B593" s="1" t="s">
        <v>40</v>
      </c>
      <c r="C593" t="s">
        <v>304</v>
      </c>
      <c r="D593" t="s">
        <v>104</v>
      </c>
      <c r="E593" s="5">
        <v>3</v>
      </c>
      <c r="F593" s="3" t="s">
        <v>250</v>
      </c>
      <c r="G593" s="2" t="s">
        <v>17</v>
      </c>
    </row>
    <row r="594" spans="1:7">
      <c r="A594" t="s">
        <v>306</v>
      </c>
      <c r="B594" s="1" t="s">
        <v>40</v>
      </c>
      <c r="C594" t="s">
        <v>304</v>
      </c>
      <c r="D594" t="s">
        <v>104</v>
      </c>
      <c r="E594" s="5">
        <v>4</v>
      </c>
      <c r="F594" s="3" t="s">
        <v>254</v>
      </c>
      <c r="G594" s="2" t="s">
        <v>20</v>
      </c>
    </row>
    <row r="595" spans="1:7">
      <c r="A595" t="s">
        <v>306</v>
      </c>
      <c r="B595" s="1" t="s">
        <v>40</v>
      </c>
      <c r="C595" t="s">
        <v>304</v>
      </c>
      <c r="D595" t="s">
        <v>104</v>
      </c>
      <c r="E595" s="5">
        <v>5</v>
      </c>
      <c r="F595" s="3" t="s">
        <v>257</v>
      </c>
      <c r="G595" s="2" t="s">
        <v>22</v>
      </c>
    </row>
    <row r="596" spans="1:7">
      <c r="A596" t="s">
        <v>306</v>
      </c>
      <c r="B596" s="1" t="s">
        <v>45</v>
      </c>
      <c r="C596" t="s">
        <v>304</v>
      </c>
      <c r="D596" t="s">
        <v>104</v>
      </c>
      <c r="E596" s="5">
        <v>1</v>
      </c>
      <c r="F596" s="3" t="s">
        <v>294</v>
      </c>
      <c r="G596" s="2" t="s">
        <v>16</v>
      </c>
    </row>
    <row r="597" spans="1:7">
      <c r="A597" t="s">
        <v>306</v>
      </c>
      <c r="B597" s="1" t="s">
        <v>45</v>
      </c>
      <c r="C597" t="s">
        <v>304</v>
      </c>
      <c r="D597" t="s">
        <v>104</v>
      </c>
      <c r="E597" s="5">
        <v>2</v>
      </c>
      <c r="F597" s="3" t="s">
        <v>256</v>
      </c>
      <c r="G597" s="2" t="s">
        <v>17</v>
      </c>
    </row>
    <row r="598" spans="1:7">
      <c r="A598" t="s">
        <v>306</v>
      </c>
      <c r="B598" s="1" t="s">
        <v>45</v>
      </c>
      <c r="C598" t="s">
        <v>304</v>
      </c>
      <c r="D598" t="s">
        <v>104</v>
      </c>
      <c r="E598" s="5">
        <v>3</v>
      </c>
      <c r="F598" s="3" t="s">
        <v>258</v>
      </c>
      <c r="G598" s="2" t="s">
        <v>15</v>
      </c>
    </row>
    <row r="599" spans="1:7">
      <c r="A599" t="s">
        <v>306</v>
      </c>
      <c r="B599" s="1" t="s">
        <v>45</v>
      </c>
      <c r="C599" t="s">
        <v>304</v>
      </c>
      <c r="D599" t="s">
        <v>104</v>
      </c>
      <c r="E599" s="5">
        <v>4</v>
      </c>
      <c r="F599" s="3" t="s">
        <v>233</v>
      </c>
      <c r="G599" s="2" t="s">
        <v>31</v>
      </c>
    </row>
    <row r="600" spans="1:7">
      <c r="A600" t="s">
        <v>306</v>
      </c>
      <c r="B600" s="1" t="s">
        <v>45</v>
      </c>
      <c r="C600" t="s">
        <v>304</v>
      </c>
      <c r="D600" t="s">
        <v>104</v>
      </c>
      <c r="E600" s="5">
        <v>5</v>
      </c>
      <c r="F600" s="3" t="s">
        <v>236</v>
      </c>
      <c r="G600" s="2" t="s">
        <v>14</v>
      </c>
    </row>
    <row r="601" spans="1:7">
      <c r="A601" t="s">
        <v>307</v>
      </c>
      <c r="B601" s="1" t="s">
        <v>40</v>
      </c>
      <c r="C601" t="s">
        <v>304</v>
      </c>
      <c r="D601" t="s">
        <v>142</v>
      </c>
      <c r="E601" s="5">
        <v>3</v>
      </c>
      <c r="F601" s="3" t="s">
        <v>262</v>
      </c>
      <c r="G601" s="2" t="s">
        <v>9</v>
      </c>
    </row>
    <row r="602" spans="1:7">
      <c r="A602" t="s">
        <v>307</v>
      </c>
      <c r="B602" s="1" t="s">
        <v>40</v>
      </c>
      <c r="C602" t="s">
        <v>304</v>
      </c>
      <c r="D602" t="s">
        <v>142</v>
      </c>
      <c r="E602" s="5">
        <v>4</v>
      </c>
      <c r="F602" s="3" t="s">
        <v>264</v>
      </c>
      <c r="G602" s="2" t="s">
        <v>10</v>
      </c>
    </row>
    <row r="603" spans="1:7">
      <c r="A603" t="s">
        <v>307</v>
      </c>
      <c r="B603" s="1" t="s">
        <v>45</v>
      </c>
      <c r="C603" t="s">
        <v>304</v>
      </c>
      <c r="D603" t="s">
        <v>142</v>
      </c>
      <c r="E603" s="5">
        <v>1</v>
      </c>
      <c r="F603" s="3" t="s">
        <v>265</v>
      </c>
      <c r="G603" s="2" t="s">
        <v>24</v>
      </c>
    </row>
    <row r="604" spans="1:7">
      <c r="A604" t="s">
        <v>307</v>
      </c>
      <c r="B604" s="1" t="s">
        <v>45</v>
      </c>
      <c r="C604" t="s">
        <v>304</v>
      </c>
      <c r="D604" t="s">
        <v>142</v>
      </c>
      <c r="E604" s="5">
        <v>2</v>
      </c>
      <c r="F604" s="3" t="s">
        <v>267</v>
      </c>
      <c r="G604" s="2" t="s">
        <v>31</v>
      </c>
    </row>
    <row r="605" spans="1:7">
      <c r="A605" t="s">
        <v>307</v>
      </c>
      <c r="B605" s="1" t="s">
        <v>45</v>
      </c>
      <c r="C605" t="s">
        <v>304</v>
      </c>
      <c r="D605" t="s">
        <v>142</v>
      </c>
      <c r="E605" s="5">
        <v>3</v>
      </c>
      <c r="F605" s="3" t="s">
        <v>268</v>
      </c>
      <c r="G605" s="2" t="s">
        <v>20</v>
      </c>
    </row>
    <row r="606" spans="1:7">
      <c r="A606" t="s">
        <v>307</v>
      </c>
      <c r="B606" s="1" t="s">
        <v>45</v>
      </c>
      <c r="C606" t="s">
        <v>304</v>
      </c>
      <c r="D606" t="s">
        <v>142</v>
      </c>
      <c r="E606" s="5">
        <v>4</v>
      </c>
      <c r="F606" s="3" t="s">
        <v>269</v>
      </c>
      <c r="G606" s="2" t="s">
        <v>15</v>
      </c>
    </row>
    <row r="607" spans="1:7">
      <c r="A607" t="s">
        <v>307</v>
      </c>
      <c r="B607" s="1" t="s">
        <v>45</v>
      </c>
      <c r="C607" t="s">
        <v>304</v>
      </c>
      <c r="D607" t="s">
        <v>142</v>
      </c>
      <c r="E607" s="5">
        <v>5</v>
      </c>
      <c r="F607" s="3" t="s">
        <v>271</v>
      </c>
      <c r="G607" s="2" t="s">
        <v>24</v>
      </c>
    </row>
    <row r="608" spans="1:7">
      <c r="A608" t="s">
        <v>307</v>
      </c>
      <c r="B608" s="1" t="s">
        <v>51</v>
      </c>
      <c r="C608" t="s">
        <v>304</v>
      </c>
      <c r="D608" t="s">
        <v>142</v>
      </c>
      <c r="E608" s="5">
        <v>1</v>
      </c>
      <c r="F608" s="3" t="s">
        <v>272</v>
      </c>
      <c r="G608" s="2" t="s">
        <v>10</v>
      </c>
    </row>
    <row r="609" spans="1:7">
      <c r="A609" t="s">
        <v>307</v>
      </c>
      <c r="B609" s="1" t="s">
        <v>51</v>
      </c>
      <c r="C609" t="s">
        <v>304</v>
      </c>
      <c r="D609" t="s">
        <v>142</v>
      </c>
      <c r="E609" s="5">
        <v>2</v>
      </c>
      <c r="F609" s="3" t="s">
        <v>273</v>
      </c>
      <c r="G609" s="2" t="s">
        <v>16</v>
      </c>
    </row>
    <row r="610" spans="1:7">
      <c r="A610" t="s">
        <v>307</v>
      </c>
      <c r="B610" s="1" t="s">
        <v>51</v>
      </c>
      <c r="C610" t="s">
        <v>304</v>
      </c>
      <c r="D610" t="s">
        <v>142</v>
      </c>
      <c r="E610" s="5">
        <v>3</v>
      </c>
      <c r="F610" s="3" t="s">
        <v>294</v>
      </c>
      <c r="G610" s="2" t="s">
        <v>16</v>
      </c>
    </row>
    <row r="611" spans="1:7">
      <c r="A611" t="s">
        <v>307</v>
      </c>
      <c r="B611" s="1" t="s">
        <v>51</v>
      </c>
      <c r="C611" t="s">
        <v>304</v>
      </c>
      <c r="D611" t="s">
        <v>142</v>
      </c>
      <c r="E611" s="5">
        <v>4</v>
      </c>
      <c r="F611" s="3" t="s">
        <v>274</v>
      </c>
      <c r="G611" s="2" t="s">
        <v>20</v>
      </c>
    </row>
    <row r="612" spans="1:7">
      <c r="A612" t="s">
        <v>307</v>
      </c>
      <c r="B612" s="1" t="s">
        <v>51</v>
      </c>
      <c r="C612" t="s">
        <v>304</v>
      </c>
      <c r="D612" t="s">
        <v>142</v>
      </c>
      <c r="E612" s="5">
        <v>5</v>
      </c>
      <c r="F612" s="3" t="s">
        <v>276</v>
      </c>
      <c r="G612" s="2" t="s">
        <v>7</v>
      </c>
    </row>
    <row r="613" spans="1:7">
      <c r="A613" t="s">
        <v>307</v>
      </c>
      <c r="B613" s="1" t="s">
        <v>57</v>
      </c>
      <c r="C613" t="s">
        <v>304</v>
      </c>
      <c r="D613" t="s">
        <v>142</v>
      </c>
      <c r="E613" s="5">
        <v>1</v>
      </c>
      <c r="F613" s="3" t="s">
        <v>297</v>
      </c>
      <c r="G613" s="2" t="s">
        <v>16</v>
      </c>
    </row>
    <row r="614" spans="1:7">
      <c r="A614" t="s">
        <v>307</v>
      </c>
      <c r="B614" s="1" t="s">
        <v>57</v>
      </c>
      <c r="C614" t="s">
        <v>304</v>
      </c>
      <c r="D614" t="s">
        <v>142</v>
      </c>
      <c r="E614" s="5">
        <v>2</v>
      </c>
      <c r="F614" s="3" t="s">
        <v>279</v>
      </c>
      <c r="G614" s="2" t="s">
        <v>15</v>
      </c>
    </row>
    <row r="615" spans="1:7">
      <c r="A615" t="s">
        <v>307</v>
      </c>
      <c r="B615" s="1" t="s">
        <v>57</v>
      </c>
      <c r="C615" t="s">
        <v>304</v>
      </c>
      <c r="D615" t="s">
        <v>142</v>
      </c>
      <c r="E615" s="5">
        <v>3</v>
      </c>
      <c r="F615" s="3" t="s">
        <v>281</v>
      </c>
      <c r="G615" s="2" t="s">
        <v>23</v>
      </c>
    </row>
    <row r="616" spans="1:7">
      <c r="A616" t="s">
        <v>307</v>
      </c>
      <c r="B616" s="1" t="s">
        <v>57</v>
      </c>
      <c r="C616" t="s">
        <v>304</v>
      </c>
      <c r="D616" t="s">
        <v>142</v>
      </c>
      <c r="E616" s="5">
        <v>4</v>
      </c>
      <c r="F616" s="3" t="s">
        <v>280</v>
      </c>
      <c r="G616" s="2" t="s">
        <v>10</v>
      </c>
    </row>
    <row r="617" spans="1:7">
      <c r="A617" t="s">
        <v>307</v>
      </c>
      <c r="B617" s="1" t="s">
        <v>57</v>
      </c>
      <c r="C617" t="s">
        <v>304</v>
      </c>
      <c r="D617" t="s">
        <v>142</v>
      </c>
      <c r="E617" s="5">
        <v>5</v>
      </c>
      <c r="F617" s="3" t="s">
        <v>282</v>
      </c>
      <c r="G617" s="2" t="s">
        <v>9</v>
      </c>
    </row>
    <row r="618" spans="1:7">
      <c r="A618" t="s">
        <v>308</v>
      </c>
      <c r="B618" s="1" t="s">
        <v>40</v>
      </c>
      <c r="C618" t="s">
        <v>309</v>
      </c>
      <c r="D618" t="s">
        <v>70</v>
      </c>
      <c r="E618" s="5">
        <v>1</v>
      </c>
      <c r="F618" s="3" t="s">
        <v>13</v>
      </c>
      <c r="G618" s="4" t="s">
        <v>13</v>
      </c>
    </row>
    <row r="619" spans="1:7">
      <c r="A619" t="s">
        <v>308</v>
      </c>
      <c r="B619" s="1" t="s">
        <v>40</v>
      </c>
      <c r="C619" t="s">
        <v>309</v>
      </c>
      <c r="D619" t="s">
        <v>70</v>
      </c>
      <c r="E619" s="5">
        <v>2</v>
      </c>
      <c r="F619" s="3" t="s">
        <v>23</v>
      </c>
      <c r="G619" s="4" t="s">
        <v>23</v>
      </c>
    </row>
    <row r="620" spans="1:7">
      <c r="A620" t="s">
        <v>308</v>
      </c>
      <c r="B620" s="1" t="s">
        <v>40</v>
      </c>
      <c r="C620" t="s">
        <v>309</v>
      </c>
      <c r="D620" t="s">
        <v>70</v>
      </c>
      <c r="E620" s="5">
        <v>3</v>
      </c>
      <c r="F620" s="3" t="s">
        <v>14</v>
      </c>
      <c r="G620" s="4" t="s">
        <v>14</v>
      </c>
    </row>
    <row r="621" spans="1:7">
      <c r="A621" t="s">
        <v>308</v>
      </c>
      <c r="B621" s="1" t="s">
        <v>40</v>
      </c>
      <c r="C621" t="s">
        <v>309</v>
      </c>
      <c r="D621" t="s">
        <v>70</v>
      </c>
      <c r="E621" s="5">
        <v>4</v>
      </c>
      <c r="F621" s="3" t="s">
        <v>12</v>
      </c>
      <c r="G621" s="4" t="s">
        <v>12</v>
      </c>
    </row>
    <row r="622" spans="1:7">
      <c r="A622" t="s">
        <v>308</v>
      </c>
      <c r="B622" s="1" t="s">
        <v>40</v>
      </c>
      <c r="C622" t="s">
        <v>309</v>
      </c>
      <c r="D622" t="s">
        <v>70</v>
      </c>
      <c r="E622" s="5">
        <v>5</v>
      </c>
      <c r="F622" s="3" t="s">
        <v>20</v>
      </c>
      <c r="G622" s="4" t="s">
        <v>20</v>
      </c>
    </row>
    <row r="623" spans="1:7">
      <c r="A623" t="s">
        <v>310</v>
      </c>
      <c r="B623" s="1" t="s">
        <v>40</v>
      </c>
      <c r="C623" t="s">
        <v>309</v>
      </c>
      <c r="D623" t="s">
        <v>104</v>
      </c>
      <c r="E623" s="5">
        <v>1</v>
      </c>
      <c r="F623" s="3" t="s">
        <v>28</v>
      </c>
      <c r="G623" s="4" t="s">
        <v>28</v>
      </c>
    </row>
    <row r="624" spans="1:7">
      <c r="A624" t="s">
        <v>310</v>
      </c>
      <c r="B624" s="1" t="s">
        <v>40</v>
      </c>
      <c r="C624" t="s">
        <v>309</v>
      </c>
      <c r="D624" t="s">
        <v>104</v>
      </c>
      <c r="E624" s="5">
        <v>2</v>
      </c>
      <c r="F624" s="3" t="s">
        <v>13</v>
      </c>
      <c r="G624" s="4" t="s">
        <v>13</v>
      </c>
    </row>
    <row r="625" spans="1:7">
      <c r="A625" t="s">
        <v>310</v>
      </c>
      <c r="B625" s="1" t="s">
        <v>40</v>
      </c>
      <c r="C625" t="s">
        <v>309</v>
      </c>
      <c r="D625" t="s">
        <v>104</v>
      </c>
      <c r="E625" s="5">
        <v>3</v>
      </c>
      <c r="F625" s="3" t="s">
        <v>24</v>
      </c>
      <c r="G625" s="4" t="s">
        <v>24</v>
      </c>
    </row>
    <row r="626" spans="1:7">
      <c r="A626" t="s">
        <v>310</v>
      </c>
      <c r="B626" s="1" t="s">
        <v>40</v>
      </c>
      <c r="C626" t="s">
        <v>309</v>
      </c>
      <c r="D626" t="s">
        <v>104</v>
      </c>
      <c r="E626" s="5">
        <v>4</v>
      </c>
      <c r="F626" s="3" t="s">
        <v>23</v>
      </c>
      <c r="G626" s="4" t="s">
        <v>23</v>
      </c>
    </row>
    <row r="627" spans="1:7">
      <c r="A627" t="s">
        <v>310</v>
      </c>
      <c r="B627" s="1" t="s">
        <v>40</v>
      </c>
      <c r="C627" t="s">
        <v>309</v>
      </c>
      <c r="D627" t="s">
        <v>104</v>
      </c>
      <c r="E627" s="5">
        <v>5</v>
      </c>
      <c r="F627" s="3" t="s">
        <v>16</v>
      </c>
      <c r="G627" s="4" t="s">
        <v>16</v>
      </c>
    </row>
    <row r="628" spans="1:7">
      <c r="A628" t="s">
        <v>310</v>
      </c>
      <c r="B628" s="1" t="s">
        <v>45</v>
      </c>
      <c r="C628" t="s">
        <v>309</v>
      </c>
      <c r="D628" t="s">
        <v>104</v>
      </c>
      <c r="E628" s="5">
        <v>2</v>
      </c>
      <c r="F628" s="3" t="s">
        <v>20</v>
      </c>
      <c r="G628" s="4" t="s">
        <v>20</v>
      </c>
    </row>
    <row r="629" spans="1:7">
      <c r="A629" t="s">
        <v>310</v>
      </c>
      <c r="B629" s="1" t="s">
        <v>45</v>
      </c>
      <c r="C629" t="s">
        <v>309</v>
      </c>
      <c r="D629" t="s">
        <v>104</v>
      </c>
      <c r="E629" s="5">
        <v>3</v>
      </c>
      <c r="F629" s="3" t="s">
        <v>14</v>
      </c>
      <c r="G629" s="4" t="s">
        <v>14</v>
      </c>
    </row>
    <row r="630" spans="1:7">
      <c r="A630" t="s">
        <v>310</v>
      </c>
      <c r="B630" s="1" t="s">
        <v>45</v>
      </c>
      <c r="C630" t="s">
        <v>309</v>
      </c>
      <c r="D630" t="s">
        <v>104</v>
      </c>
      <c r="E630" s="5">
        <v>4</v>
      </c>
      <c r="F630" s="3" t="s">
        <v>15</v>
      </c>
      <c r="G630" s="4" t="s">
        <v>15</v>
      </c>
    </row>
    <row r="631" spans="1:7">
      <c r="A631" t="s">
        <v>311</v>
      </c>
      <c r="B631" s="1" t="s">
        <v>40</v>
      </c>
      <c r="C631" t="s">
        <v>309</v>
      </c>
      <c r="D631" t="s">
        <v>142</v>
      </c>
      <c r="E631" s="5">
        <v>1</v>
      </c>
      <c r="F631" s="3" t="s">
        <v>9</v>
      </c>
      <c r="G631" s="4" t="s">
        <v>9</v>
      </c>
    </row>
    <row r="632" spans="1:7">
      <c r="A632" t="s">
        <v>311</v>
      </c>
      <c r="B632" s="1" t="s">
        <v>40</v>
      </c>
      <c r="C632" t="s">
        <v>309</v>
      </c>
      <c r="D632" t="s">
        <v>142</v>
      </c>
      <c r="E632" s="5">
        <v>2</v>
      </c>
      <c r="F632" s="3" t="s">
        <v>10</v>
      </c>
      <c r="G632" s="4" t="s">
        <v>10</v>
      </c>
    </row>
    <row r="633" spans="1:7">
      <c r="A633" t="s">
        <v>311</v>
      </c>
      <c r="B633" s="1" t="s">
        <v>40</v>
      </c>
      <c r="C633" t="s">
        <v>309</v>
      </c>
      <c r="D633" t="s">
        <v>142</v>
      </c>
      <c r="E633" s="5">
        <v>3</v>
      </c>
      <c r="F633" s="3" t="s">
        <v>24</v>
      </c>
      <c r="G633" s="4" t="s">
        <v>24</v>
      </c>
    </row>
    <row r="634" spans="1:7">
      <c r="A634" t="s">
        <v>311</v>
      </c>
      <c r="B634" s="1" t="s">
        <v>40</v>
      </c>
      <c r="C634" t="s">
        <v>309</v>
      </c>
      <c r="D634" t="s">
        <v>142</v>
      </c>
      <c r="E634" s="5">
        <v>4</v>
      </c>
      <c r="F634" s="3" t="s">
        <v>28</v>
      </c>
      <c r="G634" s="4" t="s">
        <v>28</v>
      </c>
    </row>
    <row r="635" spans="1:7">
      <c r="A635" t="s">
        <v>311</v>
      </c>
      <c r="B635" s="1" t="s">
        <v>40</v>
      </c>
      <c r="C635" t="s">
        <v>309</v>
      </c>
      <c r="D635" t="s">
        <v>142</v>
      </c>
      <c r="E635" s="5">
        <v>5</v>
      </c>
      <c r="F635" s="3" t="s">
        <v>31</v>
      </c>
      <c r="G635" s="4" t="s">
        <v>31</v>
      </c>
    </row>
    <row r="636" spans="1:7">
      <c r="A636" t="s">
        <v>311</v>
      </c>
      <c r="B636" s="1" t="s">
        <v>45</v>
      </c>
      <c r="C636" t="s">
        <v>309</v>
      </c>
      <c r="D636" t="s">
        <v>142</v>
      </c>
      <c r="E636" s="5">
        <v>1</v>
      </c>
      <c r="F636" s="3" t="s">
        <v>23</v>
      </c>
      <c r="G636" s="4" t="s">
        <v>23</v>
      </c>
    </row>
    <row r="637" spans="1:7">
      <c r="A637" t="s">
        <v>311</v>
      </c>
      <c r="B637" s="1" t="s">
        <v>45</v>
      </c>
      <c r="C637" t="s">
        <v>309</v>
      </c>
      <c r="D637" t="s">
        <v>142</v>
      </c>
      <c r="E637" s="5">
        <v>2</v>
      </c>
      <c r="F637" s="3" t="s">
        <v>20</v>
      </c>
      <c r="G637" s="4" t="s">
        <v>20</v>
      </c>
    </row>
    <row r="638" spans="1:7">
      <c r="A638" t="s">
        <v>311</v>
      </c>
      <c r="B638" s="1" t="s">
        <v>45</v>
      </c>
      <c r="C638" t="s">
        <v>309</v>
      </c>
      <c r="D638" t="s">
        <v>142</v>
      </c>
      <c r="E638" s="5">
        <v>3</v>
      </c>
      <c r="F638" s="3" t="s">
        <v>15</v>
      </c>
      <c r="G638" s="4" t="s">
        <v>15</v>
      </c>
    </row>
    <row r="639" spans="1:7">
      <c r="A639" t="s">
        <v>311</v>
      </c>
      <c r="B639" s="1" t="s">
        <v>45</v>
      </c>
      <c r="C639" t="s">
        <v>309</v>
      </c>
      <c r="D639" t="s">
        <v>142</v>
      </c>
      <c r="E639" s="5">
        <v>4</v>
      </c>
      <c r="F639" s="3" t="s">
        <v>16</v>
      </c>
      <c r="G639" s="4" t="s">
        <v>16</v>
      </c>
    </row>
  </sheetData>
  <sheetProtection algorithmName="SHA-512" hashValue="TrEjhwck9t+zL5Tya/0CYM2OK7GyZjYctGheRvyWoRQ9BCR8ip43uFXKJX/1Kzh4f5Ugy8GDoI+puTlhv5fO/Q==" saltValue="2ec/YmFRxpFQTyT/vDnomA==" spinCount="100000" sheet="1" objects="1" scenarios="1" selectLockedCells="1" selectUnlockedCells="1"/>
  <autoFilter ref="A1:G639" xr:uid="{00000000-0001-0000-0000-000000000000}"/>
  <phoneticPr fontId="1" type="noConversion"/>
  <dataValidations count="1">
    <dataValidation type="list" allowBlank="1" showInputMessage="1" showErrorMessage="1" sqref="B57:B639" xr:uid="{6BCD4313-14B2-4B97-B71E-EDC398922FAC}">
      <formula1>_xludf.SERIES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8C47C-C198-4384-8AEA-2A5BC04B3F36}">
  <sheetPr codeName="Planilha20">
    <tabColor theme="4"/>
  </sheetPr>
  <dimension ref="A1:N28"/>
  <sheetViews>
    <sheetView showGridLines="0" showRowColHeaders="0" zoomScale="115" zoomScaleNormal="115" workbookViewId="0">
      <pane ySplit="7" topLeftCell="A17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196</v>
      </c>
      <c r="D4" s="21" t="s">
        <v>194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2</v>
      </c>
      <c r="D8" s="19" t="s">
        <v>105</v>
      </c>
      <c r="E8" s="16" t="str">
        <f t="shared" ref="E8:E26" si="0">IFERROR((VLOOKUP(D8,DADOS,2,0)),"")</f>
        <v>MT</v>
      </c>
      <c r="F8" s="44">
        <v>2.1122685185185185E-4</v>
      </c>
      <c r="G8" s="16">
        <f t="shared" ref="G8:G26" si="1">IFERROR((VLOOKUP(F8,$M$8:$N$26,2)),"-")</f>
        <v>8</v>
      </c>
      <c r="H8" s="17">
        <f t="shared" ref="H8:H26" si="2">IFERROR((VLOOKUP(G8,PONTOS,4,0)),0)</f>
        <v>1</v>
      </c>
      <c r="L8" s="2">
        <v>1</v>
      </c>
      <c r="M8" s="15">
        <f>IFERROR((SMALL(TEMPO,1))," - ")</f>
        <v>1.7048611111111108E-4</v>
      </c>
      <c r="N8" s="2">
        <v>1</v>
      </c>
    </row>
    <row r="9" spans="2:14">
      <c r="B9" s="18" t="s">
        <v>40</v>
      </c>
      <c r="C9" s="19">
        <v>3</v>
      </c>
      <c r="D9" s="19" t="s">
        <v>109</v>
      </c>
      <c r="E9" s="16" t="str">
        <f t="shared" si="0"/>
        <v>DF</v>
      </c>
      <c r="F9" s="44">
        <v>1.7291666666666668E-4</v>
      </c>
      <c r="G9" s="16">
        <f t="shared" si="1"/>
        <v>2</v>
      </c>
      <c r="H9" s="17">
        <f t="shared" si="2"/>
        <v>15</v>
      </c>
      <c r="L9" s="2">
        <f>L8+1</f>
        <v>2</v>
      </c>
      <c r="M9" s="15">
        <f t="shared" ref="M9:M26" si="3">IFERROR((SMALL(TEMPO,1+L8))," - ")</f>
        <v>1.7291666666666668E-4</v>
      </c>
      <c r="N9" s="2">
        <f t="shared" ref="N9:N26" si="4">L9</f>
        <v>2</v>
      </c>
    </row>
    <row r="10" spans="2:14">
      <c r="B10" s="18" t="s">
        <v>40</v>
      </c>
      <c r="C10" s="19">
        <v>4</v>
      </c>
      <c r="D10" s="19" t="s">
        <v>110</v>
      </c>
      <c r="E10" s="16" t="str">
        <f t="shared" si="0"/>
        <v>AM</v>
      </c>
      <c r="F10" s="44">
        <v>1.9236111111111114E-4</v>
      </c>
      <c r="G10" s="16">
        <f t="shared" si="1"/>
        <v>7</v>
      </c>
      <c r="H10" s="17">
        <f t="shared" si="2"/>
        <v>2</v>
      </c>
      <c r="L10" s="2">
        <f t="shared" ref="L10:L26" si="5">L9+1</f>
        <v>3</v>
      </c>
      <c r="M10" s="15">
        <f t="shared" si="3"/>
        <v>1.7453703703703707E-4</v>
      </c>
      <c r="N10" s="2">
        <f t="shared" si="4"/>
        <v>3</v>
      </c>
    </row>
    <row r="11" spans="2:14">
      <c r="B11" s="18" t="s">
        <v>40</v>
      </c>
      <c r="C11" s="19">
        <v>5</v>
      </c>
      <c r="D11" s="19" t="s">
        <v>111</v>
      </c>
      <c r="E11" s="16" t="str">
        <f t="shared" si="0"/>
        <v>RS</v>
      </c>
      <c r="F11" s="44"/>
      <c r="G11" s="16" t="str">
        <f t="shared" si="1"/>
        <v>-</v>
      </c>
      <c r="H11" s="17">
        <f t="shared" si="2"/>
        <v>0</v>
      </c>
      <c r="L11" s="2">
        <f t="shared" si="5"/>
        <v>4</v>
      </c>
      <c r="M11" s="15">
        <f t="shared" si="3"/>
        <v>1.7766203703703702E-4</v>
      </c>
      <c r="N11" s="2">
        <f t="shared" si="4"/>
        <v>4</v>
      </c>
    </row>
    <row r="12" spans="2:14">
      <c r="B12" s="18" t="s">
        <v>45</v>
      </c>
      <c r="C12" s="19">
        <v>1</v>
      </c>
      <c r="D12" s="19" t="s">
        <v>82</v>
      </c>
      <c r="E12" s="16" t="str">
        <f t="shared" si="0"/>
        <v>TCU</v>
      </c>
      <c r="F12" s="44">
        <v>1.7766203703703702E-4</v>
      </c>
      <c r="G12" s="16">
        <f t="shared" si="1"/>
        <v>4</v>
      </c>
      <c r="H12" s="17">
        <f t="shared" si="2"/>
        <v>5</v>
      </c>
      <c r="L12" s="2">
        <f t="shared" si="5"/>
        <v>5</v>
      </c>
      <c r="M12" s="15">
        <f t="shared" si="3"/>
        <v>1.8773148148148146E-4</v>
      </c>
      <c r="N12" s="2">
        <f t="shared" si="4"/>
        <v>5</v>
      </c>
    </row>
    <row r="13" spans="2:14">
      <c r="B13" s="18" t="s">
        <v>45</v>
      </c>
      <c r="C13" s="19">
        <v>2</v>
      </c>
      <c r="D13" s="19" t="s">
        <v>112</v>
      </c>
      <c r="E13" s="16" t="str">
        <f t="shared" si="0"/>
        <v>RS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1.8784722222222225E-4</v>
      </c>
      <c r="N13" s="2">
        <f t="shared" si="4"/>
        <v>6</v>
      </c>
    </row>
    <row r="14" spans="2:14">
      <c r="B14" s="18" t="s">
        <v>45</v>
      </c>
      <c r="C14" s="19">
        <v>3</v>
      </c>
      <c r="D14" s="19" t="s">
        <v>113</v>
      </c>
      <c r="E14" s="16" t="str">
        <f t="shared" si="0"/>
        <v>SC</v>
      </c>
      <c r="F14" s="44">
        <v>1.8784722222222225E-4</v>
      </c>
      <c r="G14" s="16">
        <f t="shared" si="1"/>
        <v>6</v>
      </c>
      <c r="H14" s="17">
        <f t="shared" si="2"/>
        <v>3</v>
      </c>
      <c r="L14" s="2">
        <f t="shared" si="5"/>
        <v>7</v>
      </c>
      <c r="M14" s="15">
        <f t="shared" si="3"/>
        <v>1.9236111111111114E-4</v>
      </c>
      <c r="N14" s="2">
        <f t="shared" si="4"/>
        <v>7</v>
      </c>
    </row>
    <row r="15" spans="2:14">
      <c r="B15" s="18" t="s">
        <v>45</v>
      </c>
      <c r="C15" s="19">
        <v>4</v>
      </c>
      <c r="D15" s="19" t="s">
        <v>114</v>
      </c>
      <c r="E15" s="16" t="str">
        <f t="shared" si="0"/>
        <v>PB</v>
      </c>
      <c r="F15" s="44">
        <v>1.7048611111111108E-4</v>
      </c>
      <c r="G15" s="16">
        <f t="shared" si="1"/>
        <v>1</v>
      </c>
      <c r="H15" s="17">
        <f t="shared" si="2"/>
        <v>20</v>
      </c>
      <c r="L15" s="2">
        <f t="shared" si="5"/>
        <v>8</v>
      </c>
      <c r="M15" s="15">
        <f t="shared" si="3"/>
        <v>2.1122685185185185E-4</v>
      </c>
      <c r="N15" s="2">
        <f t="shared" si="4"/>
        <v>8</v>
      </c>
    </row>
    <row r="16" spans="2:14">
      <c r="B16" s="18" t="s">
        <v>45</v>
      </c>
      <c r="C16" s="19">
        <v>5</v>
      </c>
      <c r="D16" s="19" t="s">
        <v>116</v>
      </c>
      <c r="E16" s="16" t="str">
        <f t="shared" si="0"/>
        <v>AL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2.1192129629629629E-4</v>
      </c>
      <c r="N16" s="2">
        <f t="shared" si="4"/>
        <v>9</v>
      </c>
    </row>
    <row r="17" spans="2:14">
      <c r="B17" s="18" t="s">
        <v>51</v>
      </c>
      <c r="C17" s="19">
        <v>1</v>
      </c>
      <c r="D17" s="19" t="s">
        <v>118</v>
      </c>
      <c r="E17" s="16" t="str">
        <f t="shared" si="0"/>
        <v>AM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>
        <f t="shared" si="3"/>
        <v>2.6377314814814812E-4</v>
      </c>
      <c r="N17" s="2">
        <f t="shared" si="4"/>
        <v>10</v>
      </c>
    </row>
    <row r="18" spans="2:14">
      <c r="B18" s="18" t="s">
        <v>51</v>
      </c>
      <c r="C18" s="19">
        <v>2</v>
      </c>
      <c r="D18" s="19" t="s">
        <v>120</v>
      </c>
      <c r="E18" s="16" t="str">
        <f t="shared" si="0"/>
        <v>RN</v>
      </c>
      <c r="F18" s="44">
        <v>2.1192129629629629E-4</v>
      </c>
      <c r="G18" s="16">
        <f t="shared" si="1"/>
        <v>9</v>
      </c>
      <c r="H18" s="17">
        <f t="shared" si="2"/>
        <v>0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3</v>
      </c>
      <c r="D19" s="19" t="s">
        <v>197</v>
      </c>
      <c r="E19" s="16" t="str">
        <f t="shared" si="0"/>
        <v>PI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51</v>
      </c>
      <c r="C20" s="19">
        <v>4</v>
      </c>
      <c r="D20" s="19" t="s">
        <v>88</v>
      </c>
      <c r="E20" s="16" t="str">
        <f t="shared" si="0"/>
        <v>RJ</v>
      </c>
      <c r="F20" s="44">
        <v>2.6377314814814812E-4</v>
      </c>
      <c r="G20" s="16">
        <f t="shared" si="1"/>
        <v>10</v>
      </c>
      <c r="H20" s="17">
        <f t="shared" si="2"/>
        <v>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51</v>
      </c>
      <c r="C21" s="19">
        <v>5</v>
      </c>
      <c r="D21" s="19" t="s">
        <v>94</v>
      </c>
      <c r="E21" s="16" t="str">
        <f t="shared" si="0"/>
        <v>MT</v>
      </c>
      <c r="F21" s="44"/>
      <c r="G21" s="16" t="str">
        <f t="shared" si="1"/>
        <v>-</v>
      </c>
      <c r="H21" s="17">
        <f t="shared" si="2"/>
        <v>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1</v>
      </c>
      <c r="D22" s="19" t="s">
        <v>129</v>
      </c>
      <c r="E22" s="16" t="str">
        <f t="shared" si="0"/>
        <v>SC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2</v>
      </c>
      <c r="D23" s="19" t="s">
        <v>132</v>
      </c>
      <c r="E23" s="16" t="str">
        <f t="shared" si="0"/>
        <v>BA</v>
      </c>
      <c r="F23" s="44">
        <v>1.7453703703703707E-4</v>
      </c>
      <c r="G23" s="16">
        <f t="shared" si="1"/>
        <v>3</v>
      </c>
      <c r="H23" s="17">
        <f t="shared" si="2"/>
        <v>10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3</v>
      </c>
      <c r="D24" s="19" t="s">
        <v>138</v>
      </c>
      <c r="E24" s="16" t="str">
        <f t="shared" si="0"/>
        <v>MT</v>
      </c>
      <c r="F24" s="44">
        <v>1.8773148148148146E-4</v>
      </c>
      <c r="G24" s="16">
        <f t="shared" si="1"/>
        <v>5</v>
      </c>
      <c r="H24" s="17">
        <f t="shared" si="2"/>
        <v>4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>
      <c r="B25" s="18" t="s">
        <v>57</v>
      </c>
      <c r="C25" s="19">
        <v>4</v>
      </c>
      <c r="D25" s="19" t="s">
        <v>189</v>
      </c>
      <c r="E25" s="16" t="str">
        <f t="shared" si="0"/>
        <v>RN</v>
      </c>
      <c r="F25" s="44"/>
      <c r="G25" s="16" t="str">
        <f t="shared" si="1"/>
        <v>-</v>
      </c>
      <c r="H25" s="17">
        <f t="shared" si="2"/>
        <v>0</v>
      </c>
      <c r="L25" s="2">
        <f t="shared" si="5"/>
        <v>18</v>
      </c>
      <c r="M25" s="15" t="str">
        <f t="shared" si="3"/>
        <v xml:space="preserve"> - </v>
      </c>
      <c r="N25" s="2">
        <f t="shared" si="4"/>
        <v>18</v>
      </c>
    </row>
    <row r="26" spans="2:14">
      <c r="B26" s="18" t="s">
        <v>57</v>
      </c>
      <c r="C26" s="19">
        <v>5</v>
      </c>
      <c r="D26" s="19" t="s">
        <v>198</v>
      </c>
      <c r="E26" s="16" t="str">
        <f t="shared" si="0"/>
        <v>BA</v>
      </c>
      <c r="F26" s="44"/>
      <c r="G26" s="16" t="str">
        <f t="shared" si="1"/>
        <v>-</v>
      </c>
      <c r="H26" s="17">
        <f t="shared" si="2"/>
        <v>0</v>
      </c>
      <c r="L26" s="2">
        <f t="shared" si="5"/>
        <v>19</v>
      </c>
      <c r="M26" s="15" t="str">
        <f t="shared" si="3"/>
        <v xml:space="preserve"> - </v>
      </c>
      <c r="N26" s="2">
        <f t="shared" si="4"/>
        <v>19</v>
      </c>
    </row>
    <row r="27" spans="2:14"/>
    <row r="28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26" xr:uid="{378698AB-6A44-4C00-ABF2-79287564731E}">
      <formula1>NOME</formula1>
    </dataValidation>
    <dataValidation type="list" allowBlank="1" showInputMessage="1" showErrorMessage="1" sqref="B8:B26" xr:uid="{6EEE359D-4DF8-4409-A54D-C7088ED6D9C7}">
      <formula1>SERIE</formula1>
    </dataValidation>
    <dataValidation type="list" allowBlank="1" showInputMessage="1" showErrorMessage="1" sqref="E4:G4" xr:uid="{452D461E-8A25-4C2A-BC22-368DA4A8F129}">
      <formula1>CATEGORIA</formula1>
    </dataValidation>
    <dataValidation type="list" allowBlank="1" showInputMessage="1" showErrorMessage="1" sqref="D4" xr:uid="{A4B968D8-F5D5-45C3-AE60-0EE55FD6EA55}">
      <formula1>TIPOPROVA</formula1>
    </dataValidation>
    <dataValidation type="list" allowBlank="1" showInputMessage="1" showErrorMessage="1" sqref="C4" xr:uid="{3B637908-F339-4234-A1A3-6647E9167F93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729A2-5275-48AE-B4D2-850B74A9FFAE}">
  <sheetPr codeName="Planilha21">
    <tabColor theme="4"/>
  </sheetPr>
  <dimension ref="A1:N24"/>
  <sheetViews>
    <sheetView showGridLines="0" showRowColHeaders="0" zoomScale="115" zoomScaleNormal="115" workbookViewId="0">
      <pane ySplit="7" topLeftCell="A14" activePane="bottomLeft" state="frozen"/>
      <selection pane="bottomLeft" activeCell="G21" sqref="G21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199</v>
      </c>
      <c r="D4" s="21" t="s">
        <v>194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180</v>
      </c>
      <c r="E8" s="16" t="str">
        <f t="shared" ref="E8:E22" si="0">IFERROR((VLOOKUP(D8,DADOS,2,0)),"")</f>
        <v>PE</v>
      </c>
      <c r="F8" s="44">
        <v>1.8368055555555556E-4</v>
      </c>
      <c r="G8" s="16">
        <f t="shared" ref="G8:G22" si="1">IFERROR((VLOOKUP(F8,$M$8:$N$22,2)),"-")</f>
        <v>5</v>
      </c>
      <c r="H8" s="17">
        <f t="shared" ref="H8:H22" si="2">IFERROR((VLOOKUP(G8,PONTOS,4,0)),0)</f>
        <v>4</v>
      </c>
      <c r="L8" s="2">
        <v>1</v>
      </c>
      <c r="M8" s="15">
        <f>IFERROR((SMALL(TEMPO,1))," - ")</f>
        <v>1.454861111111111E-4</v>
      </c>
      <c r="N8" s="2">
        <v>1</v>
      </c>
    </row>
    <row r="9" spans="2:14">
      <c r="B9" s="18" t="s">
        <v>40</v>
      </c>
      <c r="C9" s="19">
        <v>2</v>
      </c>
      <c r="D9" s="19" t="s">
        <v>146</v>
      </c>
      <c r="E9" s="16" t="str">
        <f t="shared" si="0"/>
        <v>MT</v>
      </c>
      <c r="F9" s="44"/>
      <c r="G9" s="16" t="str">
        <f t="shared" si="1"/>
        <v>-</v>
      </c>
      <c r="H9" s="17">
        <f t="shared" si="2"/>
        <v>0</v>
      </c>
      <c r="L9" s="2">
        <f>L8+1</f>
        <v>2</v>
      </c>
      <c r="M9" s="15">
        <f t="shared" ref="M9:M22" si="3">IFERROR((SMALL(TEMPO,1+L8))," - ")</f>
        <v>1.6967592592592596E-4</v>
      </c>
      <c r="N9" s="2">
        <f t="shared" ref="N9:N22" si="4">L9</f>
        <v>2</v>
      </c>
    </row>
    <row r="10" spans="2:14">
      <c r="B10" s="18" t="s">
        <v>40</v>
      </c>
      <c r="C10" s="19">
        <v>3</v>
      </c>
      <c r="D10" s="19" t="s">
        <v>147</v>
      </c>
      <c r="E10" s="16" t="str">
        <f t="shared" si="0"/>
        <v>PI</v>
      </c>
      <c r="F10" s="44">
        <v>2.2858796296296296E-4</v>
      </c>
      <c r="G10" s="16">
        <f t="shared" si="1"/>
        <v>8</v>
      </c>
      <c r="H10" s="17">
        <f t="shared" si="2"/>
        <v>1</v>
      </c>
      <c r="L10" s="2">
        <f t="shared" ref="L10:L22" si="5">L9+1</f>
        <v>3</v>
      </c>
      <c r="M10" s="15">
        <f t="shared" si="3"/>
        <v>1.738425925925926E-4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109</v>
      </c>
      <c r="E11" s="16" t="str">
        <f t="shared" si="0"/>
        <v>DF</v>
      </c>
      <c r="F11" s="44">
        <v>1.738425925925926E-4</v>
      </c>
      <c r="G11" s="16">
        <f t="shared" si="1"/>
        <v>3</v>
      </c>
      <c r="H11" s="17">
        <f t="shared" si="2"/>
        <v>10</v>
      </c>
      <c r="L11" s="2">
        <f t="shared" si="5"/>
        <v>4</v>
      </c>
      <c r="M11" s="15">
        <f t="shared" si="3"/>
        <v>1.7650462962962962E-4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148</v>
      </c>
      <c r="E12" s="16" t="str">
        <f t="shared" si="0"/>
        <v>MT</v>
      </c>
      <c r="F12" s="44">
        <v>2.2025462962962968E-4</v>
      </c>
      <c r="G12" s="16">
        <f t="shared" si="1"/>
        <v>7</v>
      </c>
      <c r="H12" s="17">
        <f t="shared" si="2"/>
        <v>2</v>
      </c>
      <c r="L12" s="2">
        <f t="shared" si="5"/>
        <v>5</v>
      </c>
      <c r="M12" s="15">
        <f t="shared" si="3"/>
        <v>1.8368055555555556E-4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114</v>
      </c>
      <c r="E13" s="16" t="str">
        <f t="shared" si="0"/>
        <v>PB</v>
      </c>
      <c r="F13" s="44">
        <v>1.7650462962962962E-4</v>
      </c>
      <c r="G13" s="16">
        <f t="shared" si="1"/>
        <v>4</v>
      </c>
      <c r="H13" s="17">
        <f t="shared" si="2"/>
        <v>5</v>
      </c>
      <c r="L13" s="2">
        <f t="shared" si="5"/>
        <v>6</v>
      </c>
      <c r="M13" s="15">
        <f t="shared" si="3"/>
        <v>1.9895833333333335E-4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150</v>
      </c>
      <c r="E14" s="16" t="str">
        <f t="shared" si="0"/>
        <v>AM</v>
      </c>
      <c r="F14" s="44">
        <v>1.6967592592592596E-4</v>
      </c>
      <c r="G14" s="16">
        <f t="shared" si="1"/>
        <v>2</v>
      </c>
      <c r="H14" s="17">
        <f t="shared" si="2"/>
        <v>15</v>
      </c>
      <c r="L14" s="2">
        <f t="shared" si="5"/>
        <v>7</v>
      </c>
      <c r="M14" s="15">
        <f t="shared" si="3"/>
        <v>2.2025462962962968E-4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151</v>
      </c>
      <c r="E15" s="16" t="str">
        <f t="shared" si="0"/>
        <v>MSP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>
        <f t="shared" si="3"/>
        <v>2.2858796296296296E-4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192</v>
      </c>
      <c r="E16" s="16" t="str">
        <f t="shared" si="0"/>
        <v>PI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spans="2:14">
      <c r="B17" s="18" t="s">
        <v>45</v>
      </c>
      <c r="C17" s="19">
        <v>5</v>
      </c>
      <c r="D17" s="19" t="s">
        <v>181</v>
      </c>
      <c r="E17" s="16" t="str">
        <f t="shared" si="0"/>
        <v>PI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 t="str">
        <f t="shared" si="3"/>
        <v xml:space="preserve"> - </v>
      </c>
      <c r="N17" s="2">
        <f t="shared" si="4"/>
        <v>10</v>
      </c>
    </row>
    <row r="18" spans="2:14">
      <c r="B18" s="18" t="s">
        <v>51</v>
      </c>
      <c r="C18" s="19">
        <v>1</v>
      </c>
      <c r="D18" s="19" t="s">
        <v>155</v>
      </c>
      <c r="E18" s="16" t="str">
        <f t="shared" si="0"/>
        <v>PE</v>
      </c>
      <c r="F18" s="44">
        <v>1.9895833333333335E-4</v>
      </c>
      <c r="G18" s="16">
        <f t="shared" si="1"/>
        <v>6</v>
      </c>
      <c r="H18" s="17">
        <f t="shared" si="2"/>
        <v>3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2</v>
      </c>
      <c r="D19" s="19" t="s">
        <v>200</v>
      </c>
      <c r="E19" s="16" t="str">
        <f t="shared" si="0"/>
        <v>DF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51</v>
      </c>
      <c r="C20" s="19">
        <v>3</v>
      </c>
      <c r="D20" s="19" t="s">
        <v>128</v>
      </c>
      <c r="E20" s="16" t="str">
        <f t="shared" si="0"/>
        <v>MT</v>
      </c>
      <c r="F20" s="44"/>
      <c r="G20" s="16" t="str">
        <f t="shared" si="1"/>
        <v>-</v>
      </c>
      <c r="H20" s="17">
        <f t="shared" si="2"/>
        <v>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51</v>
      </c>
      <c r="C21" s="19">
        <v>4</v>
      </c>
      <c r="D21" s="19" t="s">
        <v>164</v>
      </c>
      <c r="E21" s="16" t="str">
        <f t="shared" si="0"/>
        <v>PE</v>
      </c>
      <c r="F21" s="44">
        <v>1.454861111111111E-4</v>
      </c>
      <c r="G21" s="16">
        <f t="shared" si="1"/>
        <v>1</v>
      </c>
      <c r="H21" s="17">
        <f t="shared" si="2"/>
        <v>20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51</v>
      </c>
      <c r="C22" s="19">
        <v>5</v>
      </c>
      <c r="D22" s="19" t="s">
        <v>165</v>
      </c>
      <c r="E22" s="16" t="str">
        <f t="shared" si="0"/>
        <v>AM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/>
    <row r="24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C2CBF26A-54CF-4D95-A2E8-A8EF0A32737D}">
      <formula1>PROVA</formula1>
    </dataValidation>
    <dataValidation type="list" allowBlank="1" showInputMessage="1" showErrorMessage="1" sqref="D4" xr:uid="{88AAB9B9-A050-43A2-81D7-7494BCC64EBD}">
      <formula1>TIPOPROVA</formula1>
    </dataValidation>
    <dataValidation type="list" allowBlank="1" showInputMessage="1" showErrorMessage="1" sqref="E4:G4" xr:uid="{7FB9FF1A-8905-49A5-9270-4FB29CD4C3A7}">
      <formula1>CATEGORIA</formula1>
    </dataValidation>
    <dataValidation type="list" allowBlank="1" showInputMessage="1" showErrorMessage="1" sqref="B8:B22" xr:uid="{DB6878EE-347A-4FBD-A94E-7C80435DE799}">
      <formula1>SERIE</formula1>
    </dataValidation>
    <dataValidation type="list" allowBlank="1" showInputMessage="1" showErrorMessage="1" sqref="D8:D22" xr:uid="{76E26BC5-8209-4F5C-9232-EAD915F1EC7A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05650-6CC5-4B3B-99F5-65A268F80C63}">
  <sheetPr codeName="Planilha22">
    <tabColor theme="9" tint="0.79998168889431442"/>
  </sheetPr>
  <dimension ref="A1:N18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201</v>
      </c>
      <c r="D4" s="21" t="s">
        <v>202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20</v>
      </c>
      <c r="E8" s="16" t="str">
        <f t="shared" ref="E8:E16" si="0">IFERROR((VLOOKUP(D8,DADOS,2,0)),"")</f>
        <v>PI</v>
      </c>
      <c r="F8" s="44"/>
      <c r="G8" s="16" t="str">
        <f t="shared" ref="G8:G16" si="1">IFERROR((VLOOKUP(F8,$M$8:$N$16,2)),"-")</f>
        <v>-</v>
      </c>
      <c r="H8" s="17">
        <f t="shared" ref="H8:H16" si="2">IFERROR((VLOOKUP(G8,PONTOS,3,0)),0)</f>
        <v>0</v>
      </c>
      <c r="L8" s="2">
        <v>1</v>
      </c>
      <c r="M8" s="15">
        <f>IFERROR((SMALL(TEMPO,1))," - ")</f>
        <v>7.1793981481481492E-4</v>
      </c>
      <c r="N8" s="2">
        <v>1</v>
      </c>
    </row>
    <row r="9" spans="2:14">
      <c r="B9" s="18" t="s">
        <v>40</v>
      </c>
      <c r="C9" s="19">
        <v>2</v>
      </c>
      <c r="D9" s="19" t="s">
        <v>13</v>
      </c>
      <c r="E9" s="16" t="str">
        <f t="shared" si="0"/>
        <v>GO</v>
      </c>
      <c r="F9" s="44">
        <v>8.7314814814814818E-4</v>
      </c>
      <c r="G9" s="16">
        <f t="shared" si="1"/>
        <v>4</v>
      </c>
      <c r="H9" s="17">
        <f t="shared" si="2"/>
        <v>10</v>
      </c>
      <c r="L9" s="2">
        <f>L8+1</f>
        <v>2</v>
      </c>
      <c r="M9" s="15">
        <f t="shared" ref="M9:M16" si="3">IFERROR((SMALL(TEMPO,1+L8))," - ")</f>
        <v>7.7071759259259248E-4</v>
      </c>
      <c r="N9" s="2">
        <f t="shared" ref="N9:N16" si="4">L9</f>
        <v>2</v>
      </c>
    </row>
    <row r="10" spans="2:14">
      <c r="B10" s="18" t="s">
        <v>40</v>
      </c>
      <c r="C10" s="19">
        <v>3</v>
      </c>
      <c r="D10" s="19" t="s">
        <v>19</v>
      </c>
      <c r="E10" s="16" t="str">
        <f t="shared" si="0"/>
        <v>PE</v>
      </c>
      <c r="F10" s="44"/>
      <c r="G10" s="16" t="str">
        <f t="shared" si="1"/>
        <v>-</v>
      </c>
      <c r="H10" s="17">
        <f t="shared" si="2"/>
        <v>0</v>
      </c>
      <c r="L10" s="2">
        <f t="shared" ref="L10:L16" si="5">L9+1</f>
        <v>3</v>
      </c>
      <c r="M10" s="15">
        <f t="shared" si="3"/>
        <v>7.7870370370370365E-4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24</v>
      </c>
      <c r="E11" s="16" t="str">
        <f t="shared" si="0"/>
        <v>RN</v>
      </c>
      <c r="F11" s="44">
        <v>7.7870370370370365E-4</v>
      </c>
      <c r="G11" s="16">
        <f t="shared" si="1"/>
        <v>3</v>
      </c>
      <c r="H11" s="17">
        <f t="shared" si="2"/>
        <v>20</v>
      </c>
      <c r="L11" s="2">
        <f t="shared" si="5"/>
        <v>4</v>
      </c>
      <c r="M11" s="15">
        <f t="shared" si="3"/>
        <v>8.7314814814814818E-4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23</v>
      </c>
      <c r="E12" s="16" t="str">
        <f t="shared" si="0"/>
        <v>RJ</v>
      </c>
      <c r="F12" s="44">
        <v>7.1793981481481492E-4</v>
      </c>
      <c r="G12" s="16">
        <f t="shared" si="1"/>
        <v>1</v>
      </c>
      <c r="H12" s="17">
        <f t="shared" si="2"/>
        <v>40</v>
      </c>
      <c r="L12" s="2">
        <f t="shared" si="5"/>
        <v>5</v>
      </c>
      <c r="M12" s="15">
        <f t="shared" si="3"/>
        <v>9.7546296296296302E-4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28</v>
      </c>
      <c r="E13" s="16" t="str">
        <f t="shared" si="0"/>
        <v>RS</v>
      </c>
      <c r="F13" s="44">
        <v>9.7546296296296302E-4</v>
      </c>
      <c r="G13" s="16">
        <f t="shared" si="1"/>
        <v>5</v>
      </c>
      <c r="H13" s="17">
        <f t="shared" si="2"/>
        <v>8</v>
      </c>
      <c r="L13" s="2">
        <f t="shared" si="5"/>
        <v>6</v>
      </c>
      <c r="M13" s="15" t="str">
        <f t="shared" si="3"/>
        <v xml:space="preserve"> - 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12</v>
      </c>
      <c r="E14" s="16" t="str">
        <f t="shared" si="0"/>
        <v>DF</v>
      </c>
      <c r="F14" s="44">
        <v>7.7071759259259248E-4</v>
      </c>
      <c r="G14" s="16">
        <f t="shared" si="1"/>
        <v>2</v>
      </c>
      <c r="H14" s="17">
        <f t="shared" si="2"/>
        <v>30</v>
      </c>
      <c r="L14" s="2">
        <f t="shared" si="5"/>
        <v>7</v>
      </c>
      <c r="M14" s="15" t="str">
        <f t="shared" si="3"/>
        <v xml:space="preserve"> - 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16</v>
      </c>
      <c r="E15" s="16" t="str">
        <f t="shared" si="0"/>
        <v>MT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 t="str">
        <f t="shared" si="3"/>
        <v xml:space="preserve"> - 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9</v>
      </c>
      <c r="E16" s="16" t="str">
        <f t="shared" si="0"/>
        <v>AM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ht="14.45" customHeight="1"/>
    <row r="18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16" xr:uid="{4F0FEAD4-CC4A-4BB2-B9D1-1AF86AF63601}">
      <formula1>NOME</formula1>
    </dataValidation>
    <dataValidation type="list" allowBlank="1" showInputMessage="1" showErrorMessage="1" sqref="B8:B16" xr:uid="{672380DC-7035-4075-8BAD-62F15DB7D543}">
      <formula1>SERIE</formula1>
    </dataValidation>
    <dataValidation type="list" allowBlank="1" showInputMessage="1" showErrorMessage="1" sqref="E4:G4" xr:uid="{D7A8CA57-F8D8-4D3E-90F4-6C62710F255D}">
      <formula1>CATEGORIA</formula1>
    </dataValidation>
    <dataValidation type="list" allowBlank="1" showInputMessage="1" showErrorMessage="1" sqref="D4" xr:uid="{73979D57-13DA-42DD-9A16-8777F93D501E}">
      <formula1>TIPOPROVA</formula1>
    </dataValidation>
    <dataValidation type="list" allowBlank="1" showInputMessage="1" showErrorMessage="1" sqref="C4" xr:uid="{BDF1F912-4DC6-4141-A70A-CB57C9F6F5F8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3965B-A943-442A-BC95-21957EE1C0D7}">
  <sheetPr codeName="Planilha23">
    <tabColor theme="9" tint="0.79998168889431442"/>
  </sheetPr>
  <dimension ref="A1:N19"/>
  <sheetViews>
    <sheetView showGridLines="0" showRowColHeaders="0" zoomScale="115" zoomScaleNormal="115" workbookViewId="0">
      <pane ySplit="7" topLeftCell="A8" activePane="bottomLeft" state="frozen"/>
      <selection pane="bottomLeft" activeCell="G18" sqref="G18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203</v>
      </c>
      <c r="D4" s="21" t="s">
        <v>202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20</v>
      </c>
      <c r="E8" s="16" t="str">
        <f t="shared" ref="E8:E17" si="0">IFERROR((VLOOKUP(D8,DADOS,2,0)),"")</f>
        <v>PI</v>
      </c>
      <c r="F8" s="44"/>
      <c r="G8" s="16" t="str">
        <f t="shared" ref="G8:G17" si="1">IFERROR((VLOOKUP(F8,$M$8:$N$17,2)),"-")</f>
        <v>-</v>
      </c>
      <c r="H8" s="17">
        <f t="shared" ref="H8:H17" si="2">IFERROR((VLOOKUP(G8,PONTOS,3,0)),0)</f>
        <v>0</v>
      </c>
      <c r="L8" s="2">
        <v>1</v>
      </c>
      <c r="M8" s="15">
        <f>IFERROR((SMALL(TEMPO,1))," - ")</f>
        <v>6.8576388888888897E-4</v>
      </c>
      <c r="N8" s="2">
        <v>1</v>
      </c>
    </row>
    <row r="9" spans="2:14">
      <c r="B9" s="18" t="s">
        <v>40</v>
      </c>
      <c r="C9" s="19">
        <v>2</v>
      </c>
      <c r="D9" s="19" t="s">
        <v>16</v>
      </c>
      <c r="E9" s="16" t="str">
        <f t="shared" si="0"/>
        <v>MT</v>
      </c>
      <c r="F9" s="44">
        <v>7.7974537037037031E-4</v>
      </c>
      <c r="G9" s="16">
        <f t="shared" si="1"/>
        <v>6</v>
      </c>
      <c r="H9" s="17">
        <f t="shared" si="2"/>
        <v>6</v>
      </c>
      <c r="L9" s="2">
        <f>L8+1</f>
        <v>2</v>
      </c>
      <c r="M9" s="15">
        <f t="shared" ref="M9:M17" si="3">IFERROR((SMALL(TEMPO,1+L8))," - ")</f>
        <v>6.9490740740740743E-4</v>
      </c>
      <c r="N9" s="2">
        <f t="shared" ref="N9:N17" si="4">L9</f>
        <v>2</v>
      </c>
    </row>
    <row r="10" spans="2:14">
      <c r="B10" s="18" t="s">
        <v>40</v>
      </c>
      <c r="C10" s="19">
        <v>3</v>
      </c>
      <c r="D10" s="19" t="s">
        <v>19</v>
      </c>
      <c r="E10" s="16" t="str">
        <f t="shared" si="0"/>
        <v>PE</v>
      </c>
      <c r="F10" s="44">
        <v>7.1828703703703714E-4</v>
      </c>
      <c r="G10" s="16">
        <f t="shared" si="1"/>
        <v>5</v>
      </c>
      <c r="H10" s="17">
        <f t="shared" si="2"/>
        <v>8</v>
      </c>
      <c r="L10" s="2">
        <f t="shared" ref="L10:L17" si="5">L9+1</f>
        <v>3</v>
      </c>
      <c r="M10" s="15">
        <f t="shared" si="3"/>
        <v>7.0127314814814824E-4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23</v>
      </c>
      <c r="E11" s="16" t="str">
        <f t="shared" si="0"/>
        <v>RJ</v>
      </c>
      <c r="F11" s="44">
        <v>7.1562500000000001E-4</v>
      </c>
      <c r="G11" s="16">
        <f t="shared" si="1"/>
        <v>4</v>
      </c>
      <c r="H11" s="17">
        <f t="shared" si="2"/>
        <v>10</v>
      </c>
      <c r="L11" s="2">
        <f t="shared" si="5"/>
        <v>4</v>
      </c>
      <c r="M11" s="15">
        <f t="shared" si="3"/>
        <v>7.1562500000000001E-4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22</v>
      </c>
      <c r="E12" s="16" t="str">
        <f t="shared" si="0"/>
        <v>PR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7.1828703703703714E-4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12</v>
      </c>
      <c r="E13" s="16" t="str">
        <f t="shared" si="0"/>
        <v>DF</v>
      </c>
      <c r="F13" s="44">
        <v>7.0127314814814824E-4</v>
      </c>
      <c r="G13" s="16">
        <f t="shared" si="1"/>
        <v>3</v>
      </c>
      <c r="H13" s="17">
        <f t="shared" si="2"/>
        <v>20</v>
      </c>
      <c r="L13" s="2">
        <f t="shared" si="5"/>
        <v>6</v>
      </c>
      <c r="M13" s="15">
        <f t="shared" si="3"/>
        <v>7.7974537037037031E-4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17</v>
      </c>
      <c r="E14" s="16" t="str">
        <f t="shared" si="0"/>
        <v>PB</v>
      </c>
      <c r="F14" s="44">
        <v>8.3518518518518501E-4</v>
      </c>
      <c r="G14" s="16">
        <f t="shared" si="1"/>
        <v>7</v>
      </c>
      <c r="H14" s="17">
        <f t="shared" si="2"/>
        <v>4</v>
      </c>
      <c r="L14" s="2">
        <f t="shared" si="5"/>
        <v>7</v>
      </c>
      <c r="M14" s="15">
        <f t="shared" si="3"/>
        <v>8.3518518518518501E-4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28</v>
      </c>
      <c r="E15" s="16" t="str">
        <f t="shared" si="0"/>
        <v>RS</v>
      </c>
      <c r="F15" s="44">
        <v>8.547453703703704E-4</v>
      </c>
      <c r="G15" s="16">
        <f t="shared" si="1"/>
        <v>8</v>
      </c>
      <c r="H15" s="17">
        <f t="shared" si="2"/>
        <v>2</v>
      </c>
      <c r="L15" s="2">
        <f t="shared" si="5"/>
        <v>8</v>
      </c>
      <c r="M15" s="15">
        <f t="shared" si="3"/>
        <v>8.547453703703704E-4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10</v>
      </c>
      <c r="E16" s="16" t="str">
        <f t="shared" si="0"/>
        <v>BA</v>
      </c>
      <c r="F16" s="44">
        <v>6.9490740740740743E-4</v>
      </c>
      <c r="G16" s="16">
        <f t="shared" si="1"/>
        <v>2</v>
      </c>
      <c r="H16" s="17">
        <f t="shared" si="2"/>
        <v>30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spans="2:14">
      <c r="B17" s="18" t="s">
        <v>45</v>
      </c>
      <c r="C17" s="19">
        <v>5</v>
      </c>
      <c r="D17" s="19" t="s">
        <v>22</v>
      </c>
      <c r="E17" s="16" t="str">
        <f t="shared" si="0"/>
        <v>PR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 t="str">
        <f t="shared" si="3"/>
        <v xml:space="preserve"> - </v>
      </c>
      <c r="N17" s="2">
        <f t="shared" si="4"/>
        <v>10</v>
      </c>
    </row>
    <row r="18" spans="2:14" ht="14.45" customHeight="1">
      <c r="B18" s="45" t="s">
        <v>51</v>
      </c>
      <c r="C18" s="46">
        <v>2</v>
      </c>
      <c r="D18" s="46" t="s">
        <v>24</v>
      </c>
      <c r="E18" s="47" t="str">
        <f>IFERROR((VLOOKUP(D18,DADOS,2,0)),"")</f>
        <v>RN</v>
      </c>
      <c r="F18" s="48">
        <v>6.8576388888888897E-4</v>
      </c>
      <c r="G18" s="47">
        <f>IFERROR((VLOOKUP(F18,$M$8:$N$17,2)),"-")</f>
        <v>1</v>
      </c>
      <c r="H18" s="49">
        <f>IFERROR((VLOOKUP(G18,PONTOS,3,0)),0)</f>
        <v>40</v>
      </c>
    </row>
    <row r="19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BB586732-80FF-48A3-8FD6-10D2A52E7D4A}">
      <formula1>PROVA</formula1>
    </dataValidation>
    <dataValidation type="list" allowBlank="1" showInputMessage="1" showErrorMessage="1" sqref="D4" xr:uid="{A2F45CDE-72DB-4E89-BCF8-5B4D030D45EC}">
      <formula1>TIPOPROVA</formula1>
    </dataValidation>
    <dataValidation type="list" allowBlank="1" showInputMessage="1" showErrorMessage="1" sqref="E4:G4" xr:uid="{66DB8330-7490-4C52-B3CD-89AAE3AA427C}">
      <formula1>CATEGORIA</formula1>
    </dataValidation>
    <dataValidation type="list" allowBlank="1" showInputMessage="1" showErrorMessage="1" sqref="B8:B18" xr:uid="{9AB8D95C-7E1C-4CEF-9F4C-BD727F71F918}">
      <formula1>SERIE</formula1>
    </dataValidation>
    <dataValidation type="list" allowBlank="1" showInputMessage="1" showErrorMessage="1" sqref="D8:D18" xr:uid="{90367FEF-5813-4230-860C-D2B2FF4B4ABD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3F68C-85AB-4376-BF3B-2C70FC0C0932}">
  <sheetPr codeName="Planilha24">
    <tabColor theme="9" tint="0.79998168889431442"/>
  </sheetPr>
  <dimension ref="A1:N46"/>
  <sheetViews>
    <sheetView showGridLines="0" showRowColHeaders="0" zoomScale="115" zoomScaleNormal="115" workbookViewId="0">
      <pane ySplit="7" topLeftCell="A8" activePane="bottomLeft" state="frozen"/>
      <selection pane="bottomLeft" activeCell="H8" sqref="H8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204</v>
      </c>
      <c r="D4" s="21" t="s">
        <v>202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2</v>
      </c>
      <c r="D8" s="19" t="s">
        <v>16</v>
      </c>
      <c r="E8" s="16" t="str">
        <f t="shared" ref="E8:E18" si="0">IFERROR((VLOOKUP(D8,DADOS,2,0)),"")</f>
        <v>MT</v>
      </c>
      <c r="F8" s="44">
        <v>8.2997685185185182E-4</v>
      </c>
      <c r="G8" s="16">
        <f t="shared" ref="G8:G18" si="1">IFERROR((VLOOKUP(F8,$M$8:$N$29,2)),"-")</f>
        <v>11</v>
      </c>
      <c r="H8" s="17">
        <f t="shared" ref="H8:H18" si="2">IFERROR((VLOOKUP(G8,PONTOS,3,0)),0)</f>
        <v>0</v>
      </c>
      <c r="L8" s="2">
        <v>1</v>
      </c>
      <c r="M8" s="15">
        <f>IFERROR((SMALL(TEMPO,1))," - ")</f>
        <v>6.4884259259259257E-4</v>
      </c>
      <c r="N8" s="2">
        <v>1</v>
      </c>
    </row>
    <row r="9" spans="2:14">
      <c r="B9" s="18" t="s">
        <v>40</v>
      </c>
      <c r="C9" s="19">
        <v>3</v>
      </c>
      <c r="D9" s="19" t="s">
        <v>20</v>
      </c>
      <c r="E9" s="16" t="str">
        <f t="shared" si="0"/>
        <v>PI</v>
      </c>
      <c r="F9" s="44">
        <v>6.9629629629629631E-4</v>
      </c>
      <c r="G9" s="16">
        <f t="shared" si="1"/>
        <v>5</v>
      </c>
      <c r="H9" s="17">
        <f t="shared" si="2"/>
        <v>8</v>
      </c>
      <c r="L9" s="2">
        <f>L8+1</f>
        <v>2</v>
      </c>
      <c r="M9" s="15">
        <f t="shared" ref="M9:M18" si="3">IFERROR((SMALL(TEMPO,1+L8))," - ")</f>
        <v>6.5856481481481484E-4</v>
      </c>
      <c r="N9" s="2">
        <f t="shared" ref="N9:N29" si="4">L9</f>
        <v>2</v>
      </c>
    </row>
    <row r="10" spans="2:14">
      <c r="B10" s="18" t="s">
        <v>40</v>
      </c>
      <c r="C10" s="19">
        <v>4</v>
      </c>
      <c r="D10" s="19" t="s">
        <v>12</v>
      </c>
      <c r="E10" s="16" t="str">
        <f t="shared" si="0"/>
        <v>DF</v>
      </c>
      <c r="F10" s="44">
        <v>7.1296296296296299E-4</v>
      </c>
      <c r="G10" s="16">
        <f t="shared" si="1"/>
        <v>7</v>
      </c>
      <c r="H10" s="17">
        <f t="shared" si="2"/>
        <v>4</v>
      </c>
      <c r="L10" s="2">
        <f t="shared" ref="L10:L29" si="5">L9+1</f>
        <v>3</v>
      </c>
      <c r="M10" s="15">
        <f t="shared" si="3"/>
        <v>6.6331018518518518E-4</v>
      </c>
      <c r="N10" s="2">
        <f t="shared" si="4"/>
        <v>3</v>
      </c>
    </row>
    <row r="11" spans="2:14">
      <c r="B11" s="18" t="s">
        <v>40</v>
      </c>
      <c r="C11" s="19">
        <v>5</v>
      </c>
      <c r="D11" s="19" t="s">
        <v>24</v>
      </c>
      <c r="E11" s="16" t="str">
        <f t="shared" si="0"/>
        <v>RN</v>
      </c>
      <c r="F11" s="44">
        <v>6.8252314814814814E-4</v>
      </c>
      <c r="G11" s="16">
        <f t="shared" si="1"/>
        <v>4</v>
      </c>
      <c r="H11" s="17">
        <f t="shared" si="2"/>
        <v>10</v>
      </c>
      <c r="L11" s="2">
        <f t="shared" si="5"/>
        <v>4</v>
      </c>
      <c r="M11" s="15">
        <f t="shared" si="3"/>
        <v>6.8252314814814814E-4</v>
      </c>
      <c r="N11" s="2">
        <f t="shared" si="4"/>
        <v>4</v>
      </c>
    </row>
    <row r="12" spans="2:14">
      <c r="B12" s="18" t="s">
        <v>45</v>
      </c>
      <c r="C12" s="19">
        <v>2</v>
      </c>
      <c r="D12" s="19" t="s">
        <v>28</v>
      </c>
      <c r="E12" s="16" t="str">
        <f t="shared" si="0"/>
        <v>RS</v>
      </c>
      <c r="F12" s="44">
        <v>7.4351851851851846E-4</v>
      </c>
      <c r="G12" s="16">
        <f t="shared" si="1"/>
        <v>8</v>
      </c>
      <c r="H12" s="17">
        <f t="shared" si="2"/>
        <v>2</v>
      </c>
      <c r="L12" s="2">
        <f t="shared" si="5"/>
        <v>5</v>
      </c>
      <c r="M12" s="15">
        <f t="shared" si="3"/>
        <v>6.9629629629629631E-4</v>
      </c>
      <c r="N12" s="2">
        <f t="shared" si="4"/>
        <v>5</v>
      </c>
    </row>
    <row r="13" spans="2:14">
      <c r="B13" s="18" t="s">
        <v>45</v>
      </c>
      <c r="C13" s="19">
        <v>3</v>
      </c>
      <c r="D13" s="19" t="s">
        <v>10</v>
      </c>
      <c r="E13" s="16" t="str">
        <f t="shared" si="0"/>
        <v>BA</v>
      </c>
      <c r="F13" s="44">
        <v>7.6678240740740743E-4</v>
      </c>
      <c r="G13" s="16">
        <f t="shared" si="1"/>
        <v>10</v>
      </c>
      <c r="H13" s="17">
        <f t="shared" si="2"/>
        <v>0</v>
      </c>
      <c r="L13" s="2">
        <f t="shared" si="5"/>
        <v>6</v>
      </c>
      <c r="M13" s="15">
        <f t="shared" si="3"/>
        <v>7.104166666666666E-4</v>
      </c>
      <c r="N13" s="2">
        <f t="shared" si="4"/>
        <v>6</v>
      </c>
    </row>
    <row r="14" spans="2:14">
      <c r="B14" s="18" t="s">
        <v>45</v>
      </c>
      <c r="C14" s="19">
        <v>4</v>
      </c>
      <c r="D14" s="19" t="s">
        <v>8</v>
      </c>
      <c r="E14" s="16" t="str">
        <f t="shared" si="0"/>
        <v>AL</v>
      </c>
      <c r="F14" s="44">
        <v>7.4780092592592595E-4</v>
      </c>
      <c r="G14" s="16">
        <f t="shared" si="1"/>
        <v>9</v>
      </c>
      <c r="H14" s="17">
        <f t="shared" si="2"/>
        <v>0</v>
      </c>
      <c r="L14" s="2">
        <f t="shared" si="5"/>
        <v>7</v>
      </c>
      <c r="M14" s="15">
        <f t="shared" si="3"/>
        <v>7.1296296296296299E-4</v>
      </c>
      <c r="N14" s="2">
        <f t="shared" si="4"/>
        <v>7</v>
      </c>
    </row>
    <row r="15" spans="2:14">
      <c r="B15" s="18" t="s">
        <v>45</v>
      </c>
      <c r="C15" s="19">
        <v>5</v>
      </c>
      <c r="D15" s="19" t="s">
        <v>23</v>
      </c>
      <c r="E15" s="16" t="str">
        <f t="shared" si="0"/>
        <v>RJ</v>
      </c>
      <c r="F15" s="44">
        <v>7.104166666666666E-4</v>
      </c>
      <c r="G15" s="16">
        <f t="shared" si="1"/>
        <v>6</v>
      </c>
      <c r="H15" s="17">
        <f t="shared" si="2"/>
        <v>6</v>
      </c>
      <c r="L15" s="2">
        <f t="shared" si="5"/>
        <v>8</v>
      </c>
      <c r="M15" s="15">
        <f t="shared" si="3"/>
        <v>7.4351851851851846E-4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19</v>
      </c>
      <c r="E16" s="16" t="str">
        <f t="shared" si="0"/>
        <v>PE</v>
      </c>
      <c r="F16" s="44">
        <v>6.4884259259259257E-4</v>
      </c>
      <c r="G16" s="16">
        <f t="shared" si="1"/>
        <v>1</v>
      </c>
      <c r="H16" s="17">
        <f t="shared" si="2"/>
        <v>40</v>
      </c>
      <c r="L16" s="2">
        <f t="shared" si="5"/>
        <v>9</v>
      </c>
      <c r="M16" s="15">
        <f t="shared" si="3"/>
        <v>7.4780092592592595E-4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29</v>
      </c>
      <c r="E17" s="16" t="str">
        <f t="shared" si="0"/>
        <v>SC</v>
      </c>
      <c r="F17" s="44">
        <v>6.6331018518518518E-4</v>
      </c>
      <c r="G17" s="16">
        <f t="shared" si="1"/>
        <v>3</v>
      </c>
      <c r="H17" s="17">
        <f t="shared" si="2"/>
        <v>20</v>
      </c>
      <c r="L17" s="2">
        <f t="shared" si="5"/>
        <v>10</v>
      </c>
      <c r="M17" s="15">
        <f t="shared" si="3"/>
        <v>7.6678240740740743E-4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9</v>
      </c>
      <c r="E18" s="16" t="str">
        <f t="shared" si="0"/>
        <v>AM</v>
      </c>
      <c r="F18" s="44">
        <v>6.5856481481481484E-4</v>
      </c>
      <c r="G18" s="16">
        <f t="shared" si="1"/>
        <v>2</v>
      </c>
      <c r="H18" s="17">
        <f t="shared" si="2"/>
        <v>30</v>
      </c>
      <c r="L18" s="2">
        <f t="shared" si="5"/>
        <v>11</v>
      </c>
      <c r="M18" s="15">
        <f t="shared" si="3"/>
        <v>8.2997685185185182E-4</v>
      </c>
      <c r="N18" s="2">
        <f t="shared" si="4"/>
        <v>11</v>
      </c>
    </row>
    <row r="19" spans="2:14" hidden="1">
      <c r="F19" s="15"/>
      <c r="L19" s="2" t="e">
        <f>#REF!+1</f>
        <v>#REF!</v>
      </c>
      <c r="M19" s="15" t="str">
        <f>IFERROR((SMALL(TEMPO,1+#REF!))," - ")</f>
        <v xml:space="preserve"> - </v>
      </c>
      <c r="N19" s="2" t="e">
        <f t="shared" si="4"/>
        <v>#REF!</v>
      </c>
    </row>
    <row r="20" spans="2:14" hidden="1">
      <c r="F20" s="15"/>
      <c r="L20" s="2" t="e">
        <f t="shared" si="5"/>
        <v>#REF!</v>
      </c>
      <c r="M20" s="15" t="str">
        <f t="shared" ref="M20:M29" si="6">IFERROR((SMALL(TEMPO,1+L19))," - ")</f>
        <v xml:space="preserve"> - </v>
      </c>
      <c r="N20" s="2" t="e">
        <f t="shared" si="4"/>
        <v>#REF!</v>
      </c>
    </row>
    <row r="21" spans="2:14" hidden="1">
      <c r="F21" s="15"/>
      <c r="L21" s="2" t="e">
        <f t="shared" si="5"/>
        <v>#REF!</v>
      </c>
      <c r="M21" s="15" t="str">
        <f t="shared" si="6"/>
        <v xml:space="preserve"> - </v>
      </c>
      <c r="N21" s="2" t="e">
        <f t="shared" si="4"/>
        <v>#REF!</v>
      </c>
    </row>
    <row r="22" spans="2:14" hidden="1">
      <c r="F22" s="15"/>
      <c r="L22" s="2" t="e">
        <f t="shared" si="5"/>
        <v>#REF!</v>
      </c>
      <c r="M22" s="15" t="str">
        <f t="shared" si="6"/>
        <v xml:space="preserve"> - </v>
      </c>
      <c r="N22" s="2" t="e">
        <f t="shared" si="4"/>
        <v>#REF!</v>
      </c>
    </row>
    <row r="23" spans="2:14" hidden="1">
      <c r="F23" s="15"/>
      <c r="L23" s="2" t="e">
        <f t="shared" si="5"/>
        <v>#REF!</v>
      </c>
      <c r="M23" s="15" t="str">
        <f t="shared" si="6"/>
        <v xml:space="preserve"> - </v>
      </c>
      <c r="N23" s="2" t="e">
        <f t="shared" si="4"/>
        <v>#REF!</v>
      </c>
    </row>
    <row r="24" spans="2:14" hidden="1">
      <c r="F24" s="15"/>
      <c r="L24" s="2" t="e">
        <f t="shared" si="5"/>
        <v>#REF!</v>
      </c>
      <c r="M24" s="15" t="str">
        <f t="shared" si="6"/>
        <v xml:space="preserve"> - </v>
      </c>
      <c r="N24" s="2" t="e">
        <f t="shared" si="4"/>
        <v>#REF!</v>
      </c>
    </row>
    <row r="25" spans="2:14" hidden="1">
      <c r="F25" s="15"/>
      <c r="L25" s="2" t="e">
        <f t="shared" si="5"/>
        <v>#REF!</v>
      </c>
      <c r="M25" s="15" t="str">
        <f t="shared" si="6"/>
        <v xml:space="preserve"> - </v>
      </c>
      <c r="N25" s="2" t="e">
        <f t="shared" si="4"/>
        <v>#REF!</v>
      </c>
    </row>
    <row r="26" spans="2:14" hidden="1">
      <c r="F26" s="15"/>
      <c r="L26" s="2" t="e">
        <f t="shared" si="5"/>
        <v>#REF!</v>
      </c>
      <c r="M26" s="15" t="str">
        <f t="shared" si="6"/>
        <v xml:space="preserve"> - </v>
      </c>
      <c r="N26" s="2" t="e">
        <f t="shared" si="4"/>
        <v>#REF!</v>
      </c>
    </row>
    <row r="27" spans="2:14" hidden="1">
      <c r="L27" s="2" t="e">
        <f t="shared" si="5"/>
        <v>#REF!</v>
      </c>
      <c r="M27" s="15" t="str">
        <f t="shared" si="6"/>
        <v xml:space="preserve"> - </v>
      </c>
      <c r="N27" s="2" t="e">
        <f t="shared" si="4"/>
        <v>#REF!</v>
      </c>
    </row>
    <row r="28" spans="2:14" hidden="1">
      <c r="L28" s="2" t="e">
        <f t="shared" si="5"/>
        <v>#REF!</v>
      </c>
      <c r="M28" s="15" t="str">
        <f t="shared" si="6"/>
        <v xml:space="preserve"> - </v>
      </c>
      <c r="N28" s="2" t="e">
        <f t="shared" si="4"/>
        <v>#REF!</v>
      </c>
    </row>
    <row r="29" spans="2:14" hidden="1">
      <c r="L29" s="2" t="e">
        <f t="shared" si="5"/>
        <v>#REF!</v>
      </c>
      <c r="M29" s="15" t="str">
        <f t="shared" si="6"/>
        <v xml:space="preserve"> - </v>
      </c>
      <c r="N29" s="2" t="e">
        <f t="shared" si="4"/>
        <v>#REF!</v>
      </c>
    </row>
    <row r="45" ht="14.45" customHeight="1"/>
    <row r="46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E4:G4" xr:uid="{169CA275-92EE-4ABD-8295-1277D2320862}">
      <formula1>CATEGORIA</formula1>
    </dataValidation>
    <dataValidation type="list" allowBlank="1" showInputMessage="1" showErrorMessage="1" sqref="D4" xr:uid="{020132C1-1377-478A-931D-320525F3ADAE}">
      <formula1>TIPOPROVA</formula1>
    </dataValidation>
    <dataValidation type="list" allowBlank="1" showInputMessage="1" showErrorMessage="1" sqref="C4" xr:uid="{D2CDBB90-4DF6-4293-B2D7-BEA713934300}">
      <formula1>PROVA</formula1>
    </dataValidation>
    <dataValidation type="list" allowBlank="1" showInputMessage="1" showErrorMessage="1" sqref="D8:D26" xr:uid="{979DCE39-7EF2-4A3D-945B-EC1EDAB6E740}">
      <formula1>NOME</formula1>
    </dataValidation>
    <dataValidation type="list" allowBlank="1" showInputMessage="1" showErrorMessage="1" sqref="B8:B26" xr:uid="{C39AD9A0-C6DD-4568-A880-376B908796B8}">
      <formula1>SERIE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BB967-2899-4C58-8659-9C82271390A1}">
  <sheetPr codeName="Planilha25">
    <tabColor theme="9" tint="0.79998168889431442"/>
  </sheetPr>
  <dimension ref="A1:N17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205</v>
      </c>
      <c r="D4" s="21" t="s">
        <v>206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20</v>
      </c>
      <c r="E8" s="16" t="str">
        <f t="shared" ref="E8:E15" si="0">IFERROR((VLOOKUP(D8,DADOS,2,0)),"")</f>
        <v>PI</v>
      </c>
      <c r="F8" s="44">
        <v>8.89699074074074E-4</v>
      </c>
      <c r="G8" s="16">
        <f t="shared" ref="G8:G15" si="1">IFERROR((VLOOKUP(F8,$M$8:$N$15,2)),"-")</f>
        <v>7</v>
      </c>
      <c r="H8" s="17">
        <f t="shared" ref="H8:H15" si="2">IFERROR((VLOOKUP(G8,PONTOS,3,0)),0)</f>
        <v>4</v>
      </c>
      <c r="L8" s="2">
        <v>1</v>
      </c>
      <c r="M8" s="15">
        <f>IFERROR((SMALL(TEMPO,1))," - ")</f>
        <v>8.1759259259259252E-4</v>
      </c>
      <c r="N8" s="2">
        <v>1</v>
      </c>
    </row>
    <row r="9" spans="2:14">
      <c r="B9" s="18" t="s">
        <v>40</v>
      </c>
      <c r="C9" s="19">
        <v>2</v>
      </c>
      <c r="D9" s="19" t="s">
        <v>19</v>
      </c>
      <c r="E9" s="16" t="str">
        <f t="shared" si="0"/>
        <v>PE</v>
      </c>
      <c r="F9" s="44">
        <v>8.2638888888888877E-4</v>
      </c>
      <c r="G9" s="16">
        <f t="shared" si="1"/>
        <v>2</v>
      </c>
      <c r="H9" s="17">
        <f t="shared" si="2"/>
        <v>30</v>
      </c>
      <c r="L9" s="2">
        <f>L8+1</f>
        <v>2</v>
      </c>
      <c r="M9" s="15">
        <f t="shared" ref="M9:M15" si="3">IFERROR((SMALL(TEMPO,1+L8))," - ")</f>
        <v>8.2638888888888877E-4</v>
      </c>
      <c r="N9" s="2">
        <f t="shared" ref="N9:N15" si="4">L9</f>
        <v>2</v>
      </c>
    </row>
    <row r="10" spans="2:14">
      <c r="B10" s="18" t="s">
        <v>40</v>
      </c>
      <c r="C10" s="19">
        <v>3</v>
      </c>
      <c r="D10" s="19" t="s">
        <v>28</v>
      </c>
      <c r="E10" s="16" t="str">
        <f t="shared" si="0"/>
        <v>RS</v>
      </c>
      <c r="F10" s="44"/>
      <c r="G10" s="16" t="str">
        <f t="shared" si="1"/>
        <v>-</v>
      </c>
      <c r="H10" s="17">
        <f t="shared" si="2"/>
        <v>0</v>
      </c>
      <c r="L10" s="2">
        <f t="shared" ref="L10:L15" si="5">L9+1</f>
        <v>3</v>
      </c>
      <c r="M10" s="15">
        <f t="shared" si="3"/>
        <v>8.278935185185185E-4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13</v>
      </c>
      <c r="E11" s="16" t="str">
        <f t="shared" si="0"/>
        <v>GO</v>
      </c>
      <c r="F11" s="44">
        <v>8.5555555555555558E-4</v>
      </c>
      <c r="G11" s="16">
        <f t="shared" si="1"/>
        <v>4</v>
      </c>
      <c r="H11" s="17">
        <f t="shared" si="2"/>
        <v>10</v>
      </c>
      <c r="L11" s="2">
        <f t="shared" si="5"/>
        <v>4</v>
      </c>
      <c r="M11" s="15">
        <f t="shared" si="3"/>
        <v>8.5555555555555558E-4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14</v>
      </c>
      <c r="E12" s="16" t="str">
        <f t="shared" si="0"/>
        <v>MA</v>
      </c>
      <c r="F12" s="44">
        <v>8.850694444444444E-4</v>
      </c>
      <c r="G12" s="16">
        <f t="shared" si="1"/>
        <v>6</v>
      </c>
      <c r="H12" s="17">
        <f t="shared" si="2"/>
        <v>6</v>
      </c>
      <c r="L12" s="2">
        <f t="shared" si="5"/>
        <v>5</v>
      </c>
      <c r="M12" s="15">
        <f t="shared" si="3"/>
        <v>8.7627314814814816E-4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23</v>
      </c>
      <c r="E13" s="16" t="str">
        <f t="shared" si="0"/>
        <v>RJ</v>
      </c>
      <c r="F13" s="44">
        <v>8.1759259259259252E-4</v>
      </c>
      <c r="G13" s="16">
        <f t="shared" si="1"/>
        <v>1</v>
      </c>
      <c r="H13" s="17">
        <f t="shared" si="2"/>
        <v>40</v>
      </c>
      <c r="L13" s="2">
        <f t="shared" si="5"/>
        <v>6</v>
      </c>
      <c r="M13" s="15">
        <f t="shared" si="3"/>
        <v>8.850694444444444E-4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12</v>
      </c>
      <c r="E14" s="16" t="str">
        <f t="shared" si="0"/>
        <v>DF</v>
      </c>
      <c r="F14" s="44">
        <v>8.278935185185185E-4</v>
      </c>
      <c r="G14" s="16">
        <f t="shared" si="1"/>
        <v>3</v>
      </c>
      <c r="H14" s="17">
        <f t="shared" si="2"/>
        <v>20</v>
      </c>
      <c r="L14" s="2">
        <f t="shared" si="5"/>
        <v>7</v>
      </c>
      <c r="M14" s="15">
        <f t="shared" si="3"/>
        <v>8.89699074074074E-4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24</v>
      </c>
      <c r="E15" s="16" t="str">
        <f t="shared" si="0"/>
        <v>RN</v>
      </c>
      <c r="F15" s="44">
        <v>8.7627314814814816E-4</v>
      </c>
      <c r="G15" s="16">
        <f t="shared" si="1"/>
        <v>5</v>
      </c>
      <c r="H15" s="17">
        <f t="shared" si="2"/>
        <v>8</v>
      </c>
      <c r="L15" s="2">
        <f t="shared" si="5"/>
        <v>8</v>
      </c>
      <c r="M15" s="15" t="str">
        <f t="shared" si="3"/>
        <v xml:space="preserve"> - </v>
      </c>
      <c r="N15" s="2">
        <f t="shared" si="4"/>
        <v>8</v>
      </c>
    </row>
    <row r="16" spans="2:14" ht="14.45" customHeight="1"/>
    <row r="17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832FE052-6103-4BC8-AF81-9D3447F9A734}">
      <formula1>PROVA</formula1>
    </dataValidation>
    <dataValidation type="list" allowBlank="1" showInputMessage="1" showErrorMessage="1" sqref="D4" xr:uid="{5A52F7E3-709A-4A5A-97BE-D76266F1BF13}">
      <formula1>TIPOPROVA</formula1>
    </dataValidation>
    <dataValidation type="list" allowBlank="1" showInputMessage="1" showErrorMessage="1" sqref="E4:G4" xr:uid="{E58F6F77-37D1-4EE8-899A-DD40890DB363}">
      <formula1>CATEGORIA</formula1>
    </dataValidation>
    <dataValidation type="list" allowBlank="1" showInputMessage="1" showErrorMessage="1" sqref="B8:B15" xr:uid="{8CEB8D81-5DD0-42B7-9525-B55D87B3DE3D}">
      <formula1>SERIE</formula1>
    </dataValidation>
    <dataValidation type="list" allowBlank="1" showInputMessage="1" showErrorMessage="1" sqref="D8:D15" xr:uid="{934397D6-0BCB-4AA0-AD19-BB6FFDBB4D31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9A22-08BA-4283-80FA-021BD8F41F20}">
  <sheetPr codeName="Planilha26">
    <tabColor theme="9" tint="0.79998168889431442"/>
  </sheetPr>
  <dimension ref="A1:N19"/>
  <sheetViews>
    <sheetView showGridLines="0" showRowColHeaders="0" zoomScale="115" zoomScaleNormal="115" workbookViewId="0">
      <pane ySplit="7" topLeftCell="A8" activePane="bottomLeft" state="frozen"/>
      <selection pane="bottomLeft" activeCell="D15" sqref="D15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207</v>
      </c>
      <c r="D4" s="21" t="s">
        <v>206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9</v>
      </c>
      <c r="E8" s="16" t="str">
        <f t="shared" ref="E8:E17" si="0">IFERROR((VLOOKUP(D8,DADOS,2,0)),"")</f>
        <v>AM</v>
      </c>
      <c r="F8" s="44"/>
      <c r="G8" s="16" t="str">
        <f t="shared" ref="G8:G17" si="1">IFERROR((VLOOKUP(F8,$M$8:$N$17,2)),"-")</f>
        <v>-</v>
      </c>
      <c r="H8" s="17">
        <f t="shared" ref="H8:H17" si="2">IFERROR((VLOOKUP(G8,PONTOS,3,0)),0)</f>
        <v>0</v>
      </c>
      <c r="L8" s="2">
        <v>1</v>
      </c>
      <c r="M8" s="15">
        <f>IFERROR((SMALL(TEMPO,1))," - ")</f>
        <v>8.1527777777777772E-4</v>
      </c>
      <c r="N8" s="2">
        <v>1</v>
      </c>
    </row>
    <row r="9" spans="2:14">
      <c r="B9" s="18" t="s">
        <v>40</v>
      </c>
      <c r="C9" s="19">
        <v>2</v>
      </c>
      <c r="D9" s="19" t="s">
        <v>28</v>
      </c>
      <c r="E9" s="16" t="str">
        <f t="shared" si="0"/>
        <v>RS</v>
      </c>
      <c r="F9" s="44"/>
      <c r="G9" s="16" t="str">
        <f t="shared" si="1"/>
        <v>-</v>
      </c>
      <c r="H9" s="17">
        <f t="shared" si="2"/>
        <v>0</v>
      </c>
      <c r="L9" s="2">
        <f>L8+1</f>
        <v>2</v>
      </c>
      <c r="M9" s="15">
        <f t="shared" ref="M9:M17" si="3">IFERROR((SMALL(TEMPO,1+L8))," - ")</f>
        <v>8.2858796296296294E-4</v>
      </c>
      <c r="N9" s="2">
        <f t="shared" ref="N9:N17" si="4">L9</f>
        <v>2</v>
      </c>
    </row>
    <row r="10" spans="2:14">
      <c r="B10" s="18" t="s">
        <v>40</v>
      </c>
      <c r="C10" s="19">
        <v>3</v>
      </c>
      <c r="D10" s="19" t="s">
        <v>24</v>
      </c>
      <c r="E10" s="16" t="str">
        <f t="shared" si="0"/>
        <v>RN</v>
      </c>
      <c r="F10" s="44">
        <v>8.1527777777777772E-4</v>
      </c>
      <c r="G10" s="16">
        <f t="shared" si="1"/>
        <v>1</v>
      </c>
      <c r="H10" s="17">
        <f t="shared" si="2"/>
        <v>40</v>
      </c>
      <c r="L10" s="2">
        <f t="shared" ref="L10:L17" si="5">L9+1</f>
        <v>3</v>
      </c>
      <c r="M10" s="15">
        <f t="shared" si="3"/>
        <v>8.2974537037037045E-4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14</v>
      </c>
      <c r="E11" s="16" t="str">
        <f t="shared" si="0"/>
        <v>MA</v>
      </c>
      <c r="F11" s="44">
        <v>9.9826388888888903E-4</v>
      </c>
      <c r="G11" s="16">
        <f t="shared" si="1"/>
        <v>7</v>
      </c>
      <c r="H11" s="17">
        <f t="shared" si="2"/>
        <v>4</v>
      </c>
      <c r="L11" s="2">
        <f t="shared" si="5"/>
        <v>4</v>
      </c>
      <c r="M11" s="15">
        <f t="shared" si="3"/>
        <v>8.4270833333333333E-4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23</v>
      </c>
      <c r="E12" s="16" t="str">
        <f t="shared" si="0"/>
        <v>RJ</v>
      </c>
      <c r="F12" s="44">
        <v>8.2858796296296294E-4</v>
      </c>
      <c r="G12" s="16">
        <f t="shared" si="1"/>
        <v>2</v>
      </c>
      <c r="H12" s="17">
        <f t="shared" si="2"/>
        <v>30</v>
      </c>
      <c r="L12" s="2">
        <f t="shared" si="5"/>
        <v>5</v>
      </c>
      <c r="M12" s="15">
        <f t="shared" si="3"/>
        <v>8.5370370370370374E-4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16</v>
      </c>
      <c r="E13" s="16" t="str">
        <f t="shared" si="0"/>
        <v>MT</v>
      </c>
      <c r="F13" s="44">
        <v>9.4502314814814807E-4</v>
      </c>
      <c r="G13" s="16">
        <f t="shared" si="1"/>
        <v>6</v>
      </c>
      <c r="H13" s="17">
        <f t="shared" si="2"/>
        <v>6</v>
      </c>
      <c r="L13" s="2">
        <f t="shared" si="5"/>
        <v>6</v>
      </c>
      <c r="M13" s="15">
        <f t="shared" si="3"/>
        <v>9.4502314814814807E-4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20</v>
      </c>
      <c r="E14" s="16" t="str">
        <f t="shared" si="0"/>
        <v>PI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>
        <f t="shared" si="3"/>
        <v>9.9826388888888903E-4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17</v>
      </c>
      <c r="E15" s="16" t="str">
        <f t="shared" si="0"/>
        <v>PB</v>
      </c>
      <c r="F15" s="44">
        <v>8.2974537037037045E-4</v>
      </c>
      <c r="G15" s="16">
        <f t="shared" si="1"/>
        <v>3</v>
      </c>
      <c r="H15" s="17">
        <f t="shared" si="2"/>
        <v>20</v>
      </c>
      <c r="L15" s="2">
        <f t="shared" si="5"/>
        <v>8</v>
      </c>
      <c r="M15" s="15" t="str">
        <f t="shared" si="3"/>
        <v xml:space="preserve"> - 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13</v>
      </c>
      <c r="E16" s="16" t="str">
        <f t="shared" si="0"/>
        <v>GO</v>
      </c>
      <c r="F16" s="44">
        <v>8.5370370370370374E-4</v>
      </c>
      <c r="G16" s="16">
        <f t="shared" si="1"/>
        <v>5</v>
      </c>
      <c r="H16" s="17">
        <f t="shared" si="2"/>
        <v>8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spans="2:14">
      <c r="B17" s="18" t="s">
        <v>45</v>
      </c>
      <c r="C17" s="19">
        <v>5</v>
      </c>
      <c r="D17" s="19" t="s">
        <v>12</v>
      </c>
      <c r="E17" s="16" t="str">
        <f t="shared" si="0"/>
        <v>DF</v>
      </c>
      <c r="F17" s="44">
        <v>8.4270833333333333E-4</v>
      </c>
      <c r="G17" s="16">
        <f t="shared" si="1"/>
        <v>4</v>
      </c>
      <c r="H17" s="17">
        <f t="shared" si="2"/>
        <v>10</v>
      </c>
      <c r="L17" s="2">
        <f t="shared" si="5"/>
        <v>10</v>
      </c>
      <c r="M17" s="15" t="str">
        <f t="shared" si="3"/>
        <v xml:space="preserve"> - </v>
      </c>
      <c r="N17" s="2">
        <f t="shared" si="4"/>
        <v>10</v>
      </c>
    </row>
    <row r="18" spans="2:14" ht="14.45" customHeight="1"/>
    <row r="19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17" xr:uid="{A7320287-5A7C-4D6C-B465-7F1DB74103C3}">
      <formula1>NOME</formula1>
    </dataValidation>
    <dataValidation type="list" allowBlank="1" showInputMessage="1" showErrorMessage="1" sqref="B8:B17" xr:uid="{71A2808A-1E23-4C95-8551-E47627D4A285}">
      <formula1>SERIE</formula1>
    </dataValidation>
    <dataValidation type="list" allowBlank="1" showInputMessage="1" showErrorMessage="1" sqref="E4:G4" xr:uid="{5AEF0211-6BE5-4380-B98D-3A6F27191F9A}">
      <formula1>CATEGORIA</formula1>
    </dataValidation>
    <dataValidation type="list" allowBlank="1" showInputMessage="1" showErrorMessage="1" sqref="D4" xr:uid="{B1D87D5F-285D-4723-91E5-91F0AB8C10F2}">
      <formula1>TIPOPROVA</formula1>
    </dataValidation>
    <dataValidation type="list" allowBlank="1" showInputMessage="1" showErrorMessage="1" sqref="C4" xr:uid="{19131D8B-8E81-4BE4-97EB-BB8BE76C2476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B3D50-8446-42D7-B5F4-50BA925B819A}">
  <sheetPr codeName="Planilha27">
    <tabColor theme="9" tint="0.79998168889431442"/>
  </sheetPr>
  <dimension ref="A1:N20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208</v>
      </c>
      <c r="D4" s="21" t="s">
        <v>206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16</v>
      </c>
      <c r="E8" s="16" t="str">
        <f t="shared" ref="E8:E18" si="0">IFERROR((VLOOKUP(D8,DADOS,2,0)),"")</f>
        <v>MT</v>
      </c>
      <c r="F8" s="44">
        <v>8.7673611111111112E-4</v>
      </c>
      <c r="G8" s="16">
        <f t="shared" ref="G8:G18" si="1">IFERROR((VLOOKUP(F8,$M$8:$N$18,2)),"-")</f>
        <v>8</v>
      </c>
      <c r="H8" s="17">
        <f t="shared" ref="H8:H18" si="2">IFERROR((VLOOKUP(G8,PONTOS,3,0)),0)</f>
        <v>2</v>
      </c>
      <c r="L8" s="2">
        <v>1</v>
      </c>
      <c r="M8" s="15">
        <f>IFERROR((SMALL(TEMPO,1))," - ")</f>
        <v>7.0740740740740736E-4</v>
      </c>
      <c r="N8" s="2">
        <v>1</v>
      </c>
    </row>
    <row r="9" spans="2:14">
      <c r="B9" s="18" t="s">
        <v>40</v>
      </c>
      <c r="C9" s="19">
        <v>2</v>
      </c>
      <c r="D9" s="19" t="s">
        <v>9</v>
      </c>
      <c r="E9" s="16" t="str">
        <f t="shared" si="0"/>
        <v>AM</v>
      </c>
      <c r="F9" s="44">
        <v>7.2881944444444459E-4</v>
      </c>
      <c r="G9" s="16">
        <f t="shared" si="1"/>
        <v>2</v>
      </c>
      <c r="H9" s="17">
        <f t="shared" si="2"/>
        <v>30</v>
      </c>
      <c r="L9" s="2">
        <f>L8+1</f>
        <v>2</v>
      </c>
      <c r="M9" s="15">
        <f t="shared" ref="M9:M18" si="3">IFERROR((SMALL(TEMPO,1+L8))," - ")</f>
        <v>7.2881944444444459E-4</v>
      </c>
      <c r="N9" s="2">
        <f t="shared" ref="N9:N18" si="4">L9</f>
        <v>2</v>
      </c>
    </row>
    <row r="10" spans="2:14">
      <c r="B10" s="18" t="s">
        <v>40</v>
      </c>
      <c r="C10" s="19">
        <v>3</v>
      </c>
      <c r="D10" s="19" t="s">
        <v>10</v>
      </c>
      <c r="E10" s="16" t="str">
        <f t="shared" si="0"/>
        <v>BA</v>
      </c>
      <c r="F10" s="44">
        <v>7.0740740740740736E-4</v>
      </c>
      <c r="G10" s="16">
        <f t="shared" si="1"/>
        <v>1</v>
      </c>
      <c r="H10" s="17">
        <f t="shared" si="2"/>
        <v>40</v>
      </c>
      <c r="L10" s="2">
        <f t="shared" ref="L10:L18" si="5">L9+1</f>
        <v>3</v>
      </c>
      <c r="M10" s="15">
        <f t="shared" si="3"/>
        <v>7.4710648148148151E-4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24</v>
      </c>
      <c r="E11" s="16" t="str">
        <f t="shared" si="0"/>
        <v>RN</v>
      </c>
      <c r="F11" s="44">
        <v>7.7418981481481479E-4</v>
      </c>
      <c r="G11" s="16">
        <f t="shared" si="1"/>
        <v>7</v>
      </c>
      <c r="H11" s="17">
        <f t="shared" si="2"/>
        <v>4</v>
      </c>
      <c r="L11" s="2">
        <f t="shared" si="5"/>
        <v>4</v>
      </c>
      <c r="M11" s="15">
        <f t="shared" si="3"/>
        <v>7.5127314814814816E-4</v>
      </c>
      <c r="N11" s="2">
        <f t="shared" si="4"/>
        <v>4</v>
      </c>
    </row>
    <row r="12" spans="2:14">
      <c r="B12" s="18" t="s">
        <v>45</v>
      </c>
      <c r="C12" s="19">
        <v>1</v>
      </c>
      <c r="D12" s="19" t="s">
        <v>12</v>
      </c>
      <c r="E12" s="16" t="str">
        <f t="shared" si="0"/>
        <v>DF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7.600694444444444E-4</v>
      </c>
      <c r="N12" s="2">
        <f t="shared" si="4"/>
        <v>5</v>
      </c>
    </row>
    <row r="13" spans="2:14">
      <c r="B13" s="18" t="s">
        <v>45</v>
      </c>
      <c r="C13" s="19">
        <v>2</v>
      </c>
      <c r="D13" s="19" t="s">
        <v>20</v>
      </c>
      <c r="E13" s="16" t="str">
        <f t="shared" si="0"/>
        <v>PI</v>
      </c>
      <c r="F13" s="44">
        <v>7.4710648148148151E-4</v>
      </c>
      <c r="G13" s="16">
        <f t="shared" si="1"/>
        <v>3</v>
      </c>
      <c r="H13" s="17">
        <f t="shared" si="2"/>
        <v>20</v>
      </c>
      <c r="L13" s="2">
        <f t="shared" si="5"/>
        <v>6</v>
      </c>
      <c r="M13" s="15">
        <f t="shared" si="3"/>
        <v>7.6747685185185176E-4</v>
      </c>
      <c r="N13" s="2">
        <f t="shared" si="4"/>
        <v>6</v>
      </c>
    </row>
    <row r="14" spans="2:14">
      <c r="B14" s="18" t="s">
        <v>45</v>
      </c>
      <c r="C14" s="19">
        <v>3</v>
      </c>
      <c r="D14" s="19" t="s">
        <v>15</v>
      </c>
      <c r="E14" s="16" t="str">
        <f t="shared" si="0"/>
        <v>MSP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>
        <f t="shared" si="3"/>
        <v>7.7418981481481479E-4</v>
      </c>
      <c r="N14" s="2">
        <f t="shared" si="4"/>
        <v>7</v>
      </c>
    </row>
    <row r="15" spans="2:14">
      <c r="B15" s="18" t="s">
        <v>45</v>
      </c>
      <c r="C15" s="19">
        <v>4</v>
      </c>
      <c r="D15" s="19" t="s">
        <v>23</v>
      </c>
      <c r="E15" s="16" t="str">
        <f t="shared" si="0"/>
        <v>RJ</v>
      </c>
      <c r="F15" s="44">
        <v>7.600694444444444E-4</v>
      </c>
      <c r="G15" s="16">
        <f t="shared" si="1"/>
        <v>5</v>
      </c>
      <c r="H15" s="17">
        <f t="shared" si="2"/>
        <v>8</v>
      </c>
      <c r="L15" s="2">
        <f t="shared" si="5"/>
        <v>8</v>
      </c>
      <c r="M15" s="15">
        <f t="shared" si="3"/>
        <v>8.7673611111111112E-4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19</v>
      </c>
      <c r="E16" s="16" t="str">
        <f t="shared" si="0"/>
        <v>PE</v>
      </c>
      <c r="F16" s="44">
        <v>7.6747685185185176E-4</v>
      </c>
      <c r="G16" s="16">
        <f t="shared" si="1"/>
        <v>6</v>
      </c>
      <c r="H16" s="17">
        <f t="shared" si="2"/>
        <v>6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31</v>
      </c>
      <c r="E17" s="16" t="str">
        <f t="shared" si="0"/>
        <v>TCU</v>
      </c>
      <c r="F17" s="44">
        <v>7.5127314814814816E-4</v>
      </c>
      <c r="G17" s="16">
        <f t="shared" si="1"/>
        <v>4</v>
      </c>
      <c r="H17" s="17">
        <f t="shared" si="2"/>
        <v>10</v>
      </c>
      <c r="L17" s="2">
        <f t="shared" si="5"/>
        <v>10</v>
      </c>
      <c r="M17" s="15" t="str">
        <f t="shared" si="3"/>
        <v xml:space="preserve"> - 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28</v>
      </c>
      <c r="E18" s="16" t="str">
        <f t="shared" si="0"/>
        <v>RS</v>
      </c>
      <c r="F18" s="44"/>
      <c r="G18" s="16" t="str">
        <f t="shared" si="1"/>
        <v>-</v>
      </c>
      <c r="H18" s="17">
        <f t="shared" si="2"/>
        <v>0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 ht="14.45" customHeight="1"/>
    <row r="20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9007AFCA-E2EB-4BA5-AA4A-6AA2ECE92A9C}">
      <formula1>PROVA</formula1>
    </dataValidation>
    <dataValidation type="list" allowBlank="1" showInputMessage="1" showErrorMessage="1" sqref="D4" xr:uid="{32AACF03-C67A-4ABD-8105-92C230D2FE69}">
      <formula1>TIPOPROVA</formula1>
    </dataValidation>
    <dataValidation type="list" allowBlank="1" showInputMessage="1" showErrorMessage="1" sqref="E4:G4" xr:uid="{EE90B973-628E-4A8F-AD6D-08A74EEBFEF3}">
      <formula1>CATEGORIA</formula1>
    </dataValidation>
    <dataValidation type="list" allowBlank="1" showInputMessage="1" showErrorMessage="1" sqref="B8:B18" xr:uid="{AC0491DA-DC0E-403E-990A-E3D331EDEF4C}">
      <formula1>SERIE</formula1>
    </dataValidation>
    <dataValidation type="list" allowBlank="1" showInputMessage="1" showErrorMessage="1" sqref="D8:D18" xr:uid="{16EB06A9-9A95-4A72-9376-EFC9BD1E1958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A0859-04C1-40FA-80C5-F3A520A3ABE4}">
  <sheetPr codeName="Planilha28">
    <tabColor theme="5" tint="0.59999389629810485"/>
  </sheetPr>
  <dimension ref="A1:N18"/>
  <sheetViews>
    <sheetView showGridLines="0" showRowColHeaders="0" zoomScale="115" zoomScaleNormal="115" workbookViewId="0">
      <pane ySplit="7" topLeftCell="A8" activePane="bottomLeft" state="frozen"/>
      <selection pane="bottomLeft" activeCell="D16" sqref="D16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209</v>
      </c>
      <c r="D4" s="21" t="s">
        <v>210</v>
      </c>
      <c r="E4" s="59" t="s">
        <v>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211</v>
      </c>
      <c r="E8" s="16" t="str">
        <f t="shared" ref="E8:E16" si="0">IFERROR((VLOOKUP(D8,DADOS,2,0)),"")</f>
        <v>DF</v>
      </c>
      <c r="F8" s="44">
        <v>3.0277777777777779E-4</v>
      </c>
      <c r="G8" s="16">
        <f t="shared" ref="G8:G16" si="1">IFERROR((VLOOKUP(F8,$M$8:$N$16,2)),"-")</f>
        <v>8</v>
      </c>
      <c r="H8" s="17">
        <f t="shared" ref="H8:H16" si="2">IFERROR((VLOOKUP(G8,PONTOS,4,0)),0)</f>
        <v>1</v>
      </c>
      <c r="L8" s="2">
        <v>1</v>
      </c>
      <c r="M8" s="15">
        <f>IFERROR((SMALL(TEMPO,1))," - ")</f>
        <v>2.2060185185185185E-4</v>
      </c>
      <c r="N8" s="2">
        <v>1</v>
      </c>
    </row>
    <row r="9" spans="2:14">
      <c r="B9" s="18" t="s">
        <v>40</v>
      </c>
      <c r="C9" s="19">
        <v>2</v>
      </c>
      <c r="D9" s="19" t="s">
        <v>212</v>
      </c>
      <c r="E9" s="16" t="str">
        <f t="shared" si="0"/>
        <v>RJ</v>
      </c>
      <c r="F9" s="44">
        <v>2.2835648148148151E-4</v>
      </c>
      <c r="G9" s="16">
        <f t="shared" si="1"/>
        <v>2</v>
      </c>
      <c r="H9" s="17">
        <f t="shared" si="2"/>
        <v>15</v>
      </c>
      <c r="L9" s="2">
        <f>L8+1</f>
        <v>2</v>
      </c>
      <c r="M9" s="15">
        <f t="shared" ref="M9:M16" si="3">IFERROR((SMALL(TEMPO,1+L8))," - ")</f>
        <v>2.2835648148148151E-4</v>
      </c>
      <c r="N9" s="2">
        <f t="shared" ref="N9:N16" si="4">L9</f>
        <v>2</v>
      </c>
    </row>
    <row r="10" spans="2:14">
      <c r="B10" s="18" t="s">
        <v>40</v>
      </c>
      <c r="C10" s="19">
        <v>3</v>
      </c>
      <c r="D10" s="19" t="s">
        <v>213</v>
      </c>
      <c r="E10" s="16" t="str">
        <f t="shared" si="0"/>
        <v>MA</v>
      </c>
      <c r="F10" s="44">
        <v>2.2060185185185185E-4</v>
      </c>
      <c r="G10" s="16">
        <f t="shared" si="1"/>
        <v>1</v>
      </c>
      <c r="H10" s="17">
        <f t="shared" si="2"/>
        <v>20</v>
      </c>
      <c r="L10" s="2">
        <f t="shared" ref="L10:L16" si="5">L9+1</f>
        <v>3</v>
      </c>
      <c r="M10" s="15">
        <f t="shared" si="3"/>
        <v>2.5960648148148148E-4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214</v>
      </c>
      <c r="E11" s="16" t="str">
        <f t="shared" si="0"/>
        <v>GO</v>
      </c>
      <c r="F11" s="44">
        <v>2.9479166666666667E-4</v>
      </c>
      <c r="G11" s="16">
        <f t="shared" si="1"/>
        <v>7</v>
      </c>
      <c r="H11" s="17">
        <f t="shared" si="2"/>
        <v>2</v>
      </c>
      <c r="L11" s="2">
        <f t="shared" si="5"/>
        <v>4</v>
      </c>
      <c r="M11" s="15">
        <f t="shared" si="3"/>
        <v>2.6296296296296294E-4</v>
      </c>
      <c r="N11" s="2">
        <f t="shared" si="4"/>
        <v>4</v>
      </c>
    </row>
    <row r="12" spans="2:14">
      <c r="B12" s="18" t="s">
        <v>45</v>
      </c>
      <c r="C12" s="19">
        <v>1</v>
      </c>
      <c r="D12" s="19" t="s">
        <v>215</v>
      </c>
      <c r="E12" s="16" t="str">
        <f t="shared" si="0"/>
        <v>PI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2.8541666666666662E-4</v>
      </c>
      <c r="N12" s="2">
        <f t="shared" si="4"/>
        <v>5</v>
      </c>
    </row>
    <row r="13" spans="2:14">
      <c r="B13" s="18" t="s">
        <v>45</v>
      </c>
      <c r="C13" s="19">
        <v>2</v>
      </c>
      <c r="D13" s="19" t="s">
        <v>216</v>
      </c>
      <c r="E13" s="16" t="str">
        <f t="shared" si="0"/>
        <v>TCU</v>
      </c>
      <c r="F13" s="44">
        <v>2.8541666666666662E-4</v>
      </c>
      <c r="G13" s="16">
        <f t="shared" si="1"/>
        <v>5</v>
      </c>
      <c r="H13" s="17">
        <f t="shared" si="2"/>
        <v>4</v>
      </c>
      <c r="L13" s="2">
        <f t="shared" si="5"/>
        <v>6</v>
      </c>
      <c r="M13" s="15">
        <f t="shared" si="3"/>
        <v>2.8865740740740745E-4</v>
      </c>
      <c r="N13" s="2">
        <f t="shared" si="4"/>
        <v>6</v>
      </c>
    </row>
    <row r="14" spans="2:14">
      <c r="B14" s="18" t="s">
        <v>45</v>
      </c>
      <c r="C14" s="19">
        <v>3</v>
      </c>
      <c r="D14" s="19" t="s">
        <v>217</v>
      </c>
      <c r="E14" s="16" t="str">
        <f t="shared" si="0"/>
        <v>PE</v>
      </c>
      <c r="F14" s="44">
        <v>2.5960648148148148E-4</v>
      </c>
      <c r="G14" s="16">
        <f t="shared" si="1"/>
        <v>3</v>
      </c>
      <c r="H14" s="17">
        <f t="shared" si="2"/>
        <v>10</v>
      </c>
      <c r="L14" s="2">
        <f t="shared" si="5"/>
        <v>7</v>
      </c>
      <c r="M14" s="15">
        <f t="shared" si="3"/>
        <v>2.9479166666666667E-4</v>
      </c>
      <c r="N14" s="2">
        <f t="shared" si="4"/>
        <v>7</v>
      </c>
    </row>
    <row r="15" spans="2:14">
      <c r="B15" s="18" t="s">
        <v>45</v>
      </c>
      <c r="C15" s="19">
        <v>4</v>
      </c>
      <c r="D15" s="19" t="s">
        <v>218</v>
      </c>
      <c r="E15" s="16" t="str">
        <f t="shared" si="0"/>
        <v>GO</v>
      </c>
      <c r="F15" s="44">
        <v>2.8865740740740745E-4</v>
      </c>
      <c r="G15" s="16">
        <f t="shared" si="1"/>
        <v>6</v>
      </c>
      <c r="H15" s="17">
        <f t="shared" si="2"/>
        <v>3</v>
      </c>
      <c r="L15" s="2">
        <f t="shared" si="5"/>
        <v>8</v>
      </c>
      <c r="M15" s="15">
        <f t="shared" si="3"/>
        <v>3.0277777777777779E-4</v>
      </c>
      <c r="N15" s="2">
        <f t="shared" si="4"/>
        <v>8</v>
      </c>
    </row>
    <row r="16" spans="2:14">
      <c r="B16" s="18" t="s">
        <v>45</v>
      </c>
      <c r="C16" s="19">
        <v>5</v>
      </c>
      <c r="D16" s="19" t="s">
        <v>219</v>
      </c>
      <c r="E16" s="16" t="str">
        <f t="shared" si="0"/>
        <v>DF</v>
      </c>
      <c r="F16" s="44">
        <v>2.6296296296296294E-4</v>
      </c>
      <c r="G16" s="16">
        <f t="shared" si="1"/>
        <v>4</v>
      </c>
      <c r="H16" s="17">
        <f t="shared" si="2"/>
        <v>5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ht="14.45" customHeight="1"/>
    <row r="18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16" xr:uid="{ACD25609-798B-4E9F-AA83-2B308D6E0269}">
      <formula1>NOME</formula1>
    </dataValidation>
    <dataValidation type="list" allowBlank="1" showInputMessage="1" showErrorMessage="1" sqref="B8:B16" xr:uid="{9D2EF744-FA42-4F25-A41B-9F0EDD69235C}">
      <formula1>SERIE</formula1>
    </dataValidation>
    <dataValidation type="list" allowBlank="1" showInputMessage="1" showErrorMessage="1" sqref="E4:G4" xr:uid="{6B804099-43A5-4D8F-9924-5E4661CBBECB}">
      <formula1>CATEGORIA</formula1>
    </dataValidation>
    <dataValidation type="list" allowBlank="1" showInputMessage="1" showErrorMessage="1" sqref="D4" xr:uid="{0A3B023A-F32D-4B45-9DB2-CA4A4F0B5BAF}">
      <formula1>TIPOPROVA</formula1>
    </dataValidation>
    <dataValidation type="list" allowBlank="1" showInputMessage="1" showErrorMessage="1" sqref="C4" xr:uid="{F55F7284-7C66-4D9C-91E1-33480340B086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78364-2560-4104-A632-BCB692A6C7F6}">
  <sheetPr codeName="Planilha29">
    <tabColor theme="5" tint="0.59999389629810485"/>
  </sheetPr>
  <dimension ref="A1:N55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220</v>
      </c>
      <c r="D4" s="21" t="s">
        <v>210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221</v>
      </c>
      <c r="E8" s="16" t="str">
        <f t="shared" ref="E8:E27" si="0">IFERROR((VLOOKUP(D8,DADOS,2,0)),"")</f>
        <v>RS</v>
      </c>
      <c r="F8" s="44"/>
      <c r="G8" s="16" t="str">
        <f t="shared" ref="G8:G27" si="1">IFERROR((VLOOKUP(F8,$M$8:$N$38,2)),"-")</f>
        <v>-</v>
      </c>
      <c r="H8" s="17">
        <f t="shared" ref="H8:H27" si="2">IFERROR((VLOOKUP(G8,PONTOS,4,0)),0)</f>
        <v>0</v>
      </c>
      <c r="L8" s="2">
        <v>1</v>
      </c>
      <c r="M8" s="15">
        <f>IFERROR((SMALL(TEMPO,1))," - ")</f>
        <v>1.9965277777777776E-4</v>
      </c>
      <c r="N8" s="2">
        <v>1</v>
      </c>
    </row>
    <row r="9" spans="2:14">
      <c r="B9" s="18" t="s">
        <v>40</v>
      </c>
      <c r="C9" s="19">
        <v>2</v>
      </c>
      <c r="D9" s="19" t="s">
        <v>222</v>
      </c>
      <c r="E9" s="16" t="str">
        <f t="shared" si="0"/>
        <v>MA</v>
      </c>
      <c r="F9" s="44">
        <v>3.0451388888888889E-4</v>
      </c>
      <c r="G9" s="16">
        <f t="shared" si="1"/>
        <v>14</v>
      </c>
      <c r="H9" s="17">
        <f t="shared" si="2"/>
        <v>0</v>
      </c>
      <c r="L9" s="2">
        <f>L8+1</f>
        <v>2</v>
      </c>
      <c r="M9" s="15">
        <f t="shared" ref="M9:M27" si="3">IFERROR((SMALL(TEMPO,1+L8))," - ")</f>
        <v>2.0092592592592593E-4</v>
      </c>
      <c r="N9" s="2">
        <f t="shared" ref="N9:N38" si="4">L9</f>
        <v>2</v>
      </c>
    </row>
    <row r="10" spans="2:14">
      <c r="B10" s="18" t="s">
        <v>40</v>
      </c>
      <c r="C10" s="19">
        <v>3</v>
      </c>
      <c r="D10" s="19" t="s">
        <v>223</v>
      </c>
      <c r="E10" s="16" t="str">
        <f t="shared" si="0"/>
        <v>PR</v>
      </c>
      <c r="F10" s="44">
        <v>2.7557870370370372E-4</v>
      </c>
      <c r="G10" s="16">
        <f t="shared" si="1"/>
        <v>13</v>
      </c>
      <c r="H10" s="17">
        <f t="shared" si="2"/>
        <v>0</v>
      </c>
      <c r="L10" s="2">
        <f t="shared" ref="L10:L38" si="5">L9+1</f>
        <v>3</v>
      </c>
      <c r="M10" s="15">
        <f t="shared" si="3"/>
        <v>2.1273148148148147E-4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224</v>
      </c>
      <c r="E11" s="16" t="str">
        <f t="shared" si="0"/>
        <v>RS</v>
      </c>
      <c r="F11" s="44">
        <v>3.1400462962962963E-4</v>
      </c>
      <c r="G11" s="16">
        <f t="shared" si="1"/>
        <v>15</v>
      </c>
      <c r="H11" s="17">
        <f t="shared" si="2"/>
        <v>0</v>
      </c>
      <c r="L11" s="2">
        <f t="shared" si="5"/>
        <v>4</v>
      </c>
      <c r="M11" s="15">
        <f t="shared" si="3"/>
        <v>2.1481481481481479E-4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225</v>
      </c>
      <c r="E12" s="16" t="str">
        <f t="shared" si="0"/>
        <v>RN</v>
      </c>
      <c r="F12" s="44">
        <v>2.3831018518518518E-4</v>
      </c>
      <c r="G12" s="16">
        <f t="shared" si="1"/>
        <v>8</v>
      </c>
      <c r="H12" s="17">
        <f t="shared" si="2"/>
        <v>1</v>
      </c>
      <c r="L12" s="2">
        <f t="shared" si="5"/>
        <v>5</v>
      </c>
      <c r="M12" s="15">
        <f t="shared" si="3"/>
        <v>2.173611111111111E-4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226</v>
      </c>
      <c r="E13" s="16" t="str">
        <f t="shared" si="0"/>
        <v>CE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2.199074074074074E-4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227</v>
      </c>
      <c r="E14" s="16" t="str">
        <f t="shared" si="0"/>
        <v>PI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>
        <f t="shared" si="3"/>
        <v>2.2708333333333334E-4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213</v>
      </c>
      <c r="E15" s="16" t="str">
        <f t="shared" si="0"/>
        <v>MA</v>
      </c>
      <c r="F15" s="44">
        <v>2.199074074074074E-4</v>
      </c>
      <c r="G15" s="16">
        <f t="shared" si="1"/>
        <v>6</v>
      </c>
      <c r="H15" s="17">
        <f t="shared" si="2"/>
        <v>3</v>
      </c>
      <c r="L15" s="2">
        <f t="shared" si="5"/>
        <v>8</v>
      </c>
      <c r="M15" s="15">
        <f t="shared" si="3"/>
        <v>2.3831018518518518E-4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228</v>
      </c>
      <c r="E16" s="16" t="str">
        <f t="shared" si="0"/>
        <v>URU</v>
      </c>
      <c r="F16" s="44">
        <v>2.5532407407407405E-4</v>
      </c>
      <c r="G16" s="16">
        <f t="shared" si="1"/>
        <v>12</v>
      </c>
      <c r="H16" s="17">
        <f t="shared" si="2"/>
        <v>0</v>
      </c>
      <c r="L16" s="2">
        <f t="shared" si="5"/>
        <v>9</v>
      </c>
      <c r="M16" s="15">
        <f t="shared" si="3"/>
        <v>2.3877314814814814E-4</v>
      </c>
      <c r="N16" s="2">
        <f t="shared" si="4"/>
        <v>9</v>
      </c>
    </row>
    <row r="17" spans="2:14">
      <c r="B17" s="18" t="s">
        <v>45</v>
      </c>
      <c r="C17" s="19">
        <v>5</v>
      </c>
      <c r="D17" s="19" t="s">
        <v>216</v>
      </c>
      <c r="E17" s="16" t="str">
        <f t="shared" si="0"/>
        <v>TCU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>
        <f t="shared" si="3"/>
        <v>2.3877314814814814E-4</v>
      </c>
      <c r="N17" s="2">
        <f t="shared" si="4"/>
        <v>10</v>
      </c>
    </row>
    <row r="18" spans="2:14">
      <c r="B18" s="18" t="s">
        <v>51</v>
      </c>
      <c r="C18" s="19">
        <v>1</v>
      </c>
      <c r="D18" s="19" t="s">
        <v>229</v>
      </c>
      <c r="E18" s="16" t="str">
        <f t="shared" si="0"/>
        <v>PI</v>
      </c>
      <c r="F18" s="44"/>
      <c r="G18" s="16" t="str">
        <f t="shared" si="1"/>
        <v>-</v>
      </c>
      <c r="H18" s="17">
        <f t="shared" si="2"/>
        <v>0</v>
      </c>
      <c r="L18" s="2">
        <f t="shared" si="5"/>
        <v>11</v>
      </c>
      <c r="M18" s="15">
        <f t="shared" si="3"/>
        <v>2.5104166666666672E-4</v>
      </c>
      <c r="N18" s="2">
        <f t="shared" si="4"/>
        <v>11</v>
      </c>
    </row>
    <row r="19" spans="2:14">
      <c r="B19" s="18" t="s">
        <v>51</v>
      </c>
      <c r="C19" s="19">
        <v>2</v>
      </c>
      <c r="D19" s="19" t="s">
        <v>230</v>
      </c>
      <c r="E19" s="16" t="str">
        <f t="shared" si="0"/>
        <v>RN</v>
      </c>
      <c r="F19" s="44">
        <v>2.3877314814814814E-4</v>
      </c>
      <c r="G19" s="16">
        <f t="shared" si="1"/>
        <v>10</v>
      </c>
      <c r="H19" s="17">
        <f t="shared" si="2"/>
        <v>0</v>
      </c>
      <c r="L19" s="2">
        <f t="shared" si="5"/>
        <v>12</v>
      </c>
      <c r="M19" s="15">
        <f t="shared" si="3"/>
        <v>2.5532407407407405E-4</v>
      </c>
      <c r="N19" s="2">
        <f t="shared" si="4"/>
        <v>12</v>
      </c>
    </row>
    <row r="20" spans="2:14">
      <c r="B20" s="18" t="s">
        <v>51</v>
      </c>
      <c r="C20" s="19">
        <v>3</v>
      </c>
      <c r="D20" s="19" t="s">
        <v>231</v>
      </c>
      <c r="E20" s="16" t="str">
        <f t="shared" si="0"/>
        <v>DF</v>
      </c>
      <c r="F20" s="44">
        <v>2.3877314814814814E-4</v>
      </c>
      <c r="G20" s="16">
        <f t="shared" si="1"/>
        <v>10</v>
      </c>
      <c r="H20" s="17">
        <f t="shared" si="2"/>
        <v>0</v>
      </c>
      <c r="L20" s="2">
        <f t="shared" si="5"/>
        <v>13</v>
      </c>
      <c r="M20" s="15">
        <f t="shared" si="3"/>
        <v>2.7557870370370372E-4</v>
      </c>
      <c r="N20" s="2">
        <f t="shared" si="4"/>
        <v>13</v>
      </c>
    </row>
    <row r="21" spans="2:14">
      <c r="B21" s="18" t="s">
        <v>51</v>
      </c>
      <c r="C21" s="19">
        <v>4</v>
      </c>
      <c r="D21" s="19" t="s">
        <v>232</v>
      </c>
      <c r="E21" s="16" t="str">
        <f t="shared" si="0"/>
        <v>PI</v>
      </c>
      <c r="F21" s="44">
        <v>2.2708333333333334E-4</v>
      </c>
      <c r="G21" s="16">
        <f t="shared" si="1"/>
        <v>7</v>
      </c>
      <c r="H21" s="17">
        <f t="shared" si="2"/>
        <v>2</v>
      </c>
      <c r="L21" s="2">
        <f t="shared" si="5"/>
        <v>14</v>
      </c>
      <c r="M21" s="15">
        <f t="shared" si="3"/>
        <v>3.0451388888888889E-4</v>
      </c>
      <c r="N21" s="2">
        <f t="shared" si="4"/>
        <v>14</v>
      </c>
    </row>
    <row r="22" spans="2:14">
      <c r="B22" s="18" t="s">
        <v>51</v>
      </c>
      <c r="C22" s="19">
        <v>5</v>
      </c>
      <c r="D22" s="19" t="s">
        <v>233</v>
      </c>
      <c r="E22" s="16" t="str">
        <f t="shared" si="0"/>
        <v>TCU</v>
      </c>
      <c r="F22" s="44">
        <v>2.1273148148148147E-4</v>
      </c>
      <c r="G22" s="16">
        <f t="shared" si="1"/>
        <v>3</v>
      </c>
      <c r="H22" s="17">
        <f t="shared" si="2"/>
        <v>10</v>
      </c>
      <c r="L22" s="2">
        <f t="shared" si="5"/>
        <v>15</v>
      </c>
      <c r="M22" s="15">
        <f t="shared" si="3"/>
        <v>3.1400462962962963E-4</v>
      </c>
      <c r="N22" s="2">
        <f t="shared" si="4"/>
        <v>15</v>
      </c>
    </row>
    <row r="23" spans="2:14">
      <c r="B23" s="18" t="s">
        <v>57</v>
      </c>
      <c r="C23" s="19">
        <v>1</v>
      </c>
      <c r="D23" s="19" t="s">
        <v>234</v>
      </c>
      <c r="E23" s="16" t="str">
        <f t="shared" si="0"/>
        <v>PE</v>
      </c>
      <c r="F23" s="44">
        <v>2.1481481481481479E-4</v>
      </c>
      <c r="G23" s="16">
        <f t="shared" si="1"/>
        <v>4</v>
      </c>
      <c r="H23" s="17">
        <f t="shared" si="2"/>
        <v>5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2</v>
      </c>
      <c r="D24" s="19" t="s">
        <v>235</v>
      </c>
      <c r="E24" s="16" t="str">
        <f t="shared" si="0"/>
        <v>DF</v>
      </c>
      <c r="F24" s="44">
        <v>2.173611111111111E-4</v>
      </c>
      <c r="G24" s="16">
        <f t="shared" si="1"/>
        <v>5</v>
      </c>
      <c r="H24" s="17">
        <f t="shared" si="2"/>
        <v>4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>
      <c r="B25" s="18" t="s">
        <v>57</v>
      </c>
      <c r="C25" s="19">
        <v>3</v>
      </c>
      <c r="D25" s="19" t="s">
        <v>236</v>
      </c>
      <c r="E25" s="16" t="str">
        <f t="shared" si="0"/>
        <v>MA</v>
      </c>
      <c r="F25" s="44">
        <v>2.0092592592592593E-4</v>
      </c>
      <c r="G25" s="16">
        <f t="shared" si="1"/>
        <v>2</v>
      </c>
      <c r="H25" s="17">
        <f t="shared" si="2"/>
        <v>15</v>
      </c>
      <c r="L25" s="2">
        <f t="shared" si="5"/>
        <v>18</v>
      </c>
      <c r="M25" s="15" t="str">
        <f t="shared" si="3"/>
        <v xml:space="preserve"> - </v>
      </c>
      <c r="N25" s="2">
        <f t="shared" si="4"/>
        <v>18</v>
      </c>
    </row>
    <row r="26" spans="2:14">
      <c r="B26" s="18" t="s">
        <v>57</v>
      </c>
      <c r="C26" s="19">
        <v>4</v>
      </c>
      <c r="D26" s="19" t="s">
        <v>237</v>
      </c>
      <c r="E26" s="16" t="str">
        <f t="shared" si="0"/>
        <v>DF</v>
      </c>
      <c r="F26" s="44">
        <v>2.5104166666666672E-4</v>
      </c>
      <c r="G26" s="16">
        <f t="shared" si="1"/>
        <v>11</v>
      </c>
      <c r="H26" s="17">
        <f t="shared" si="2"/>
        <v>0</v>
      </c>
      <c r="L26" s="2">
        <f t="shared" si="5"/>
        <v>19</v>
      </c>
      <c r="M26" s="15" t="str">
        <f t="shared" si="3"/>
        <v xml:space="preserve"> - </v>
      </c>
      <c r="N26" s="2">
        <f t="shared" si="4"/>
        <v>19</v>
      </c>
    </row>
    <row r="27" spans="2:14">
      <c r="B27" s="18" t="s">
        <v>57</v>
      </c>
      <c r="C27" s="19">
        <v>5</v>
      </c>
      <c r="D27" s="19" t="s">
        <v>238</v>
      </c>
      <c r="E27" s="16" t="str">
        <f t="shared" si="0"/>
        <v>GO</v>
      </c>
      <c r="F27" s="44">
        <v>1.9965277777777776E-4</v>
      </c>
      <c r="G27" s="16">
        <f t="shared" si="1"/>
        <v>1</v>
      </c>
      <c r="H27" s="17">
        <f t="shared" si="2"/>
        <v>20</v>
      </c>
      <c r="L27" s="2">
        <f t="shared" si="5"/>
        <v>20</v>
      </c>
      <c r="M27" s="15" t="str">
        <f t="shared" si="3"/>
        <v xml:space="preserve"> - </v>
      </c>
      <c r="N27" s="2">
        <f t="shared" si="4"/>
        <v>20</v>
      </c>
    </row>
    <row r="28" spans="2:14" hidden="1">
      <c r="F28" s="15"/>
      <c r="L28" s="2" t="e">
        <f>#REF!+1</f>
        <v>#REF!</v>
      </c>
      <c r="M28" s="15" t="str">
        <f>IFERROR((SMALL(TEMPO,1+#REF!))," - ")</f>
        <v xml:space="preserve"> - </v>
      </c>
      <c r="N28" s="2" t="e">
        <f t="shared" si="4"/>
        <v>#REF!</v>
      </c>
    </row>
    <row r="29" spans="2:14" hidden="1">
      <c r="F29" s="15"/>
      <c r="L29" s="2" t="e">
        <f t="shared" si="5"/>
        <v>#REF!</v>
      </c>
      <c r="M29" s="15" t="str">
        <f t="shared" ref="M29:M38" si="6">IFERROR((SMALL(TEMPO,1+L28))," - ")</f>
        <v xml:space="preserve"> - </v>
      </c>
      <c r="N29" s="2" t="e">
        <f t="shared" si="4"/>
        <v>#REF!</v>
      </c>
    </row>
    <row r="30" spans="2:14" hidden="1">
      <c r="F30" s="15"/>
      <c r="L30" s="2" t="e">
        <f t="shared" si="5"/>
        <v>#REF!</v>
      </c>
      <c r="M30" s="15" t="str">
        <f t="shared" si="6"/>
        <v xml:space="preserve"> - </v>
      </c>
      <c r="N30" s="2" t="e">
        <f t="shared" si="4"/>
        <v>#REF!</v>
      </c>
    </row>
    <row r="31" spans="2:14" hidden="1">
      <c r="F31" s="15"/>
      <c r="L31" s="2" t="e">
        <f t="shared" si="5"/>
        <v>#REF!</v>
      </c>
      <c r="M31" s="15" t="str">
        <f t="shared" si="6"/>
        <v xml:space="preserve"> - </v>
      </c>
      <c r="N31" s="2" t="e">
        <f t="shared" si="4"/>
        <v>#REF!</v>
      </c>
    </row>
    <row r="32" spans="2:14" hidden="1">
      <c r="F32" s="15"/>
      <c r="L32" s="2" t="e">
        <f t="shared" si="5"/>
        <v>#REF!</v>
      </c>
      <c r="M32" s="15" t="str">
        <f t="shared" si="6"/>
        <v xml:space="preserve"> - </v>
      </c>
      <c r="N32" s="2" t="e">
        <f t="shared" si="4"/>
        <v>#REF!</v>
      </c>
    </row>
    <row r="33" spans="6:14" hidden="1">
      <c r="F33" s="15"/>
      <c r="L33" s="2" t="e">
        <f t="shared" si="5"/>
        <v>#REF!</v>
      </c>
      <c r="M33" s="15" t="str">
        <f t="shared" si="6"/>
        <v xml:space="preserve"> - </v>
      </c>
      <c r="N33" s="2" t="e">
        <f t="shared" si="4"/>
        <v>#REF!</v>
      </c>
    </row>
    <row r="34" spans="6:14" hidden="1">
      <c r="F34" s="15"/>
      <c r="L34" s="2" t="e">
        <f t="shared" si="5"/>
        <v>#REF!</v>
      </c>
      <c r="M34" s="15" t="str">
        <f t="shared" si="6"/>
        <v xml:space="preserve"> - </v>
      </c>
      <c r="N34" s="2" t="e">
        <f t="shared" si="4"/>
        <v>#REF!</v>
      </c>
    </row>
    <row r="35" spans="6:14" hidden="1">
      <c r="F35" s="15"/>
      <c r="L35" s="2" t="e">
        <f t="shared" si="5"/>
        <v>#REF!</v>
      </c>
      <c r="M35" s="15" t="str">
        <f t="shared" si="6"/>
        <v xml:space="preserve"> - </v>
      </c>
      <c r="N35" s="2" t="e">
        <f t="shared" si="4"/>
        <v>#REF!</v>
      </c>
    </row>
    <row r="36" spans="6:14" hidden="1">
      <c r="L36" s="2" t="e">
        <f t="shared" si="5"/>
        <v>#REF!</v>
      </c>
      <c r="M36" s="15" t="str">
        <f t="shared" si="6"/>
        <v xml:space="preserve"> - </v>
      </c>
      <c r="N36" s="2" t="e">
        <f t="shared" si="4"/>
        <v>#REF!</v>
      </c>
    </row>
    <row r="37" spans="6:14" hidden="1">
      <c r="L37" s="2" t="e">
        <f t="shared" si="5"/>
        <v>#REF!</v>
      </c>
      <c r="M37" s="15" t="str">
        <f t="shared" si="6"/>
        <v xml:space="preserve"> - </v>
      </c>
      <c r="N37" s="2" t="e">
        <f t="shared" si="4"/>
        <v>#REF!</v>
      </c>
    </row>
    <row r="38" spans="6:14" hidden="1">
      <c r="L38" s="2" t="e">
        <f t="shared" si="5"/>
        <v>#REF!</v>
      </c>
      <c r="M38" s="15" t="str">
        <f t="shared" si="6"/>
        <v xml:space="preserve"> - </v>
      </c>
      <c r="N38" s="2" t="e">
        <f t="shared" si="4"/>
        <v>#REF!</v>
      </c>
    </row>
    <row r="54" ht="14.45" customHeight="1"/>
    <row r="55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6C6EA789-D399-43CD-8239-7C2EEC9C32EF}">
      <formula1>PROVA</formula1>
    </dataValidation>
    <dataValidation type="list" allowBlank="1" showInputMessage="1" showErrorMessage="1" sqref="D4" xr:uid="{CCA72D62-9BFE-49A5-8223-040AAA8F3634}">
      <formula1>TIPOPROVA</formula1>
    </dataValidation>
    <dataValidation type="list" allowBlank="1" showInputMessage="1" showErrorMessage="1" sqref="E4:G4" xr:uid="{D08CCF01-FA33-40B2-8672-9C5883100CFD}">
      <formula1>CATEGORIA</formula1>
    </dataValidation>
    <dataValidation type="list" allowBlank="1" showInputMessage="1" showErrorMessage="1" sqref="B8:B35" xr:uid="{6D2DBDC6-6FAE-4152-B21D-E239DA085DDA}">
      <formula1>SERIE</formula1>
    </dataValidation>
    <dataValidation type="list" allowBlank="1" showInputMessage="1" showErrorMessage="1" sqref="D8:D35" xr:uid="{BBE7E748-13C6-4E99-A264-9C477690CF28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722FB-B088-4446-889D-0A0D324FF43A}">
  <sheetPr codeName="Planilha3"/>
  <dimension ref="A1:B1023"/>
  <sheetViews>
    <sheetView workbookViewId="0"/>
  </sheetViews>
  <sheetFormatPr defaultRowHeight="14.45"/>
  <cols>
    <col min="1" max="1" width="55.140625" style="3" customWidth="1"/>
    <col min="2" max="2" width="9.85546875" style="2" bestFit="1" customWidth="1"/>
  </cols>
  <sheetData>
    <row r="1" spans="1:2">
      <c r="A1" s="4" t="s">
        <v>38</v>
      </c>
      <c r="B1" s="2" t="s">
        <v>1</v>
      </c>
    </row>
    <row r="2" spans="1:2">
      <c r="A2" s="3" t="s">
        <v>74</v>
      </c>
      <c r="B2" s="2" t="s">
        <v>20</v>
      </c>
    </row>
    <row r="3" spans="1:2">
      <c r="A3" s="3" t="s">
        <v>262</v>
      </c>
      <c r="B3" s="2" t="s">
        <v>9</v>
      </c>
    </row>
    <row r="4" spans="1:2">
      <c r="A4" s="3" t="s">
        <v>180</v>
      </c>
      <c r="B4" s="2" t="s">
        <v>19</v>
      </c>
    </row>
    <row r="5" spans="1:2">
      <c r="A5" s="3" t="s">
        <v>43</v>
      </c>
      <c r="B5" s="2" t="s">
        <v>31</v>
      </c>
    </row>
    <row r="6" spans="1:2">
      <c r="A6" s="3" t="s">
        <v>105</v>
      </c>
      <c r="B6" s="2" t="s">
        <v>16</v>
      </c>
    </row>
    <row r="7" spans="1:2">
      <c r="A7" s="3" t="s">
        <v>240</v>
      </c>
      <c r="B7" s="2" t="s">
        <v>9</v>
      </c>
    </row>
    <row r="8" spans="1:2">
      <c r="A8" s="3" t="s">
        <v>263</v>
      </c>
      <c r="B8" s="2" t="s">
        <v>8</v>
      </c>
    </row>
    <row r="9" spans="1:2">
      <c r="A9" s="3" t="s">
        <v>106</v>
      </c>
      <c r="B9" s="2" t="s">
        <v>23</v>
      </c>
    </row>
    <row r="10" spans="1:2">
      <c r="A10" s="3" t="s">
        <v>143</v>
      </c>
      <c r="B10" s="2" t="s">
        <v>7</v>
      </c>
    </row>
    <row r="11" spans="1:2">
      <c r="A11" s="3" t="s">
        <v>75</v>
      </c>
      <c r="B11" s="2" t="s">
        <v>30</v>
      </c>
    </row>
    <row r="12" spans="1:2">
      <c r="A12" s="3" t="s">
        <v>144</v>
      </c>
      <c r="B12" s="2" t="s">
        <v>29</v>
      </c>
    </row>
    <row r="13" spans="1:2">
      <c r="A13" s="3" t="s">
        <v>76</v>
      </c>
      <c r="B13" s="2" t="s">
        <v>19</v>
      </c>
    </row>
    <row r="14" spans="1:2">
      <c r="A14" s="3" t="s">
        <v>264</v>
      </c>
      <c r="B14" s="2" t="s">
        <v>10</v>
      </c>
    </row>
    <row r="15" spans="1:2">
      <c r="A15" s="3" t="s">
        <v>145</v>
      </c>
      <c r="B15" s="2" t="s">
        <v>24</v>
      </c>
    </row>
    <row r="16" spans="1:2">
      <c r="A16" s="3" t="s">
        <v>107</v>
      </c>
      <c r="B16" s="2" t="s">
        <v>29</v>
      </c>
    </row>
    <row r="17" spans="1:2">
      <c r="A17" s="3" t="s">
        <v>265</v>
      </c>
      <c r="B17" s="2" t="s">
        <v>24</v>
      </c>
    </row>
    <row r="18" spans="1:2">
      <c r="A18" s="3" t="s">
        <v>221</v>
      </c>
      <c r="B18" s="2" t="s">
        <v>28</v>
      </c>
    </row>
    <row r="19" spans="1:2">
      <c r="A19" s="3" t="s">
        <v>241</v>
      </c>
      <c r="B19" s="2" t="s">
        <v>24</v>
      </c>
    </row>
    <row r="20" spans="1:2">
      <c r="A20" s="3" t="s">
        <v>266</v>
      </c>
      <c r="B20" s="2" t="s">
        <v>31</v>
      </c>
    </row>
    <row r="21" spans="1:2">
      <c r="A21" s="3" t="s">
        <v>146</v>
      </c>
      <c r="B21" s="2" t="s">
        <v>16</v>
      </c>
    </row>
    <row r="22" spans="1:2">
      <c r="A22" s="3" t="s">
        <v>267</v>
      </c>
      <c r="B22" s="2" t="s">
        <v>31</v>
      </c>
    </row>
    <row r="23" spans="1:2">
      <c r="A23" s="3" t="s">
        <v>242</v>
      </c>
      <c r="B23" s="2" t="s">
        <v>29</v>
      </c>
    </row>
    <row r="24" spans="1:2">
      <c r="A24" s="3" t="s">
        <v>108</v>
      </c>
      <c r="B24" s="2" t="s">
        <v>15</v>
      </c>
    </row>
    <row r="25" spans="1:2">
      <c r="A25" s="3" t="s">
        <v>44</v>
      </c>
      <c r="B25" s="2" t="s">
        <v>14</v>
      </c>
    </row>
    <row r="26" spans="1:2">
      <c r="A26" s="3" t="s">
        <v>77</v>
      </c>
      <c r="B26" s="2" t="s">
        <v>24</v>
      </c>
    </row>
    <row r="27" spans="1:2">
      <c r="A27" s="3" t="s">
        <v>78</v>
      </c>
      <c r="B27" s="2" t="s">
        <v>23</v>
      </c>
    </row>
    <row r="28" spans="1:2">
      <c r="A28" s="3" t="s">
        <v>171</v>
      </c>
      <c r="B28" s="2" t="s">
        <v>24</v>
      </c>
    </row>
    <row r="29" spans="1:2">
      <c r="A29" s="3" t="s">
        <v>46</v>
      </c>
      <c r="B29" s="2" t="s">
        <v>20</v>
      </c>
    </row>
    <row r="30" spans="1:2">
      <c r="A30" s="3" t="s">
        <v>243</v>
      </c>
      <c r="B30" s="2" t="s">
        <v>16</v>
      </c>
    </row>
    <row r="31" spans="1:2">
      <c r="A31" s="3" t="s">
        <v>147</v>
      </c>
      <c r="B31" s="2" t="s">
        <v>20</v>
      </c>
    </row>
    <row r="32" spans="1:2">
      <c r="A32" s="3" t="s">
        <v>268</v>
      </c>
      <c r="B32" s="2" t="s">
        <v>20</v>
      </c>
    </row>
    <row r="33" spans="1:2">
      <c r="A33" s="3" t="s">
        <v>109</v>
      </c>
      <c r="B33" s="2" t="s">
        <v>12</v>
      </c>
    </row>
    <row r="34" spans="1:2">
      <c r="A34" s="3" t="s">
        <v>148</v>
      </c>
      <c r="B34" s="2" t="s">
        <v>16</v>
      </c>
    </row>
    <row r="35" spans="1:2">
      <c r="A35" s="3" t="s">
        <v>47</v>
      </c>
      <c r="B35" s="2" t="s">
        <v>17</v>
      </c>
    </row>
    <row r="36" spans="1:2">
      <c r="A36" s="3" t="s">
        <v>48</v>
      </c>
      <c r="B36" s="2" t="s">
        <v>28</v>
      </c>
    </row>
    <row r="37" spans="1:2">
      <c r="A37" s="3" t="s">
        <v>110</v>
      </c>
      <c r="B37" s="2" t="s">
        <v>9</v>
      </c>
    </row>
    <row r="38" spans="1:2">
      <c r="A38" s="3" t="s">
        <v>79</v>
      </c>
      <c r="B38" s="2" t="s">
        <v>28</v>
      </c>
    </row>
    <row r="39" spans="1:2">
      <c r="A39" s="3" t="s">
        <v>80</v>
      </c>
      <c r="B39" s="2" t="s">
        <v>20</v>
      </c>
    </row>
    <row r="40" spans="1:2">
      <c r="A40" s="3" t="s">
        <v>172</v>
      </c>
      <c r="B40" s="2" t="s">
        <v>12</v>
      </c>
    </row>
    <row r="41" spans="1:2">
      <c r="A41" s="3" t="s">
        <v>81</v>
      </c>
      <c r="B41" s="2" t="s">
        <v>16</v>
      </c>
    </row>
    <row r="42" spans="1:2">
      <c r="A42" s="3" t="s">
        <v>111</v>
      </c>
      <c r="B42" s="2" t="s">
        <v>28</v>
      </c>
    </row>
    <row r="43" spans="1:2">
      <c r="A43" s="3" t="s">
        <v>82</v>
      </c>
      <c r="B43" s="2" t="s">
        <v>31</v>
      </c>
    </row>
    <row r="44" spans="1:2">
      <c r="A44" s="3" t="s">
        <v>112</v>
      </c>
      <c r="B44" s="2" t="s">
        <v>28</v>
      </c>
    </row>
    <row r="45" spans="1:2">
      <c r="A45" s="3" t="s">
        <v>270</v>
      </c>
      <c r="B45" s="2" t="s">
        <v>9</v>
      </c>
    </row>
    <row r="46" spans="1:2">
      <c r="A46" s="3" t="s">
        <v>269</v>
      </c>
      <c r="B46" s="2" t="s">
        <v>15</v>
      </c>
    </row>
    <row r="47" spans="1:2">
      <c r="A47" s="3" t="s">
        <v>244</v>
      </c>
      <c r="B47" s="2" t="s">
        <v>19</v>
      </c>
    </row>
    <row r="48" spans="1:2">
      <c r="A48" s="3" t="s">
        <v>83</v>
      </c>
      <c r="B48" s="2" t="s">
        <v>28</v>
      </c>
    </row>
    <row r="49" spans="1:2">
      <c r="A49" s="3" t="s">
        <v>245</v>
      </c>
      <c r="B49" s="2" t="s">
        <v>26</v>
      </c>
    </row>
    <row r="50" spans="1:2">
      <c r="A50" s="3" t="s">
        <v>222</v>
      </c>
      <c r="B50" s="2" t="s">
        <v>14</v>
      </c>
    </row>
    <row r="51" spans="1:2">
      <c r="A51" s="3" t="s">
        <v>113</v>
      </c>
      <c r="B51" s="2" t="s">
        <v>29</v>
      </c>
    </row>
    <row r="52" spans="1:2">
      <c r="A52" s="3" t="s">
        <v>246</v>
      </c>
      <c r="B52" s="2" t="s">
        <v>15</v>
      </c>
    </row>
    <row r="53" spans="1:2">
      <c r="A53" s="3" t="s">
        <v>271</v>
      </c>
      <c r="B53" s="2" t="s">
        <v>24</v>
      </c>
    </row>
    <row r="54" spans="1:2">
      <c r="A54" s="3" t="s">
        <v>272</v>
      </c>
      <c r="B54" s="2" t="s">
        <v>10</v>
      </c>
    </row>
    <row r="55" spans="1:2">
      <c r="A55" s="3" t="s">
        <v>149</v>
      </c>
      <c r="B55" s="2" t="s">
        <v>28</v>
      </c>
    </row>
    <row r="56" spans="1:2">
      <c r="A56" s="3" t="s">
        <v>114</v>
      </c>
      <c r="B56" s="2" t="s">
        <v>17</v>
      </c>
    </row>
    <row r="57" spans="1:2">
      <c r="A57" s="3" t="s">
        <v>115</v>
      </c>
      <c r="B57" s="2" t="s">
        <v>10</v>
      </c>
    </row>
    <row r="58" spans="1:2">
      <c r="A58" s="3" t="s">
        <v>150</v>
      </c>
      <c r="B58" s="2" t="s">
        <v>9</v>
      </c>
    </row>
    <row r="59" spans="1:2">
      <c r="A59" s="3" t="s">
        <v>247</v>
      </c>
      <c r="B59" s="2" t="s">
        <v>28</v>
      </c>
    </row>
    <row r="60" spans="1:2">
      <c r="A60" s="3" t="s">
        <v>223</v>
      </c>
      <c r="B60" s="2" t="s">
        <v>22</v>
      </c>
    </row>
    <row r="61" spans="1:2">
      <c r="A61" s="3" t="s">
        <v>49</v>
      </c>
      <c r="B61" s="2" t="s">
        <v>28</v>
      </c>
    </row>
    <row r="62" spans="1:2">
      <c r="A62" s="3" t="s">
        <v>50</v>
      </c>
      <c r="B62" s="2" t="s">
        <v>22</v>
      </c>
    </row>
    <row r="63" spans="1:2">
      <c r="A63" s="3" t="s">
        <v>116</v>
      </c>
      <c r="B63" s="2" t="s">
        <v>8</v>
      </c>
    </row>
    <row r="64" spans="1:2">
      <c r="A64" s="3" t="s">
        <v>52</v>
      </c>
      <c r="B64" s="2" t="s">
        <v>15</v>
      </c>
    </row>
    <row r="65" spans="1:2">
      <c r="A65" s="3" t="s">
        <v>273</v>
      </c>
      <c r="B65" s="2" t="s">
        <v>16</v>
      </c>
    </row>
    <row r="66" spans="1:2">
      <c r="A66" s="3" t="s">
        <v>294</v>
      </c>
      <c r="B66" s="2" t="s">
        <v>16</v>
      </c>
    </row>
    <row r="67" spans="1:2">
      <c r="A67" s="3" t="s">
        <v>248</v>
      </c>
      <c r="B67" s="2" t="s">
        <v>9</v>
      </c>
    </row>
    <row r="68" spans="1:2">
      <c r="A68" s="3" t="s">
        <v>211</v>
      </c>
      <c r="B68" s="2" t="s">
        <v>12</v>
      </c>
    </row>
    <row r="69" spans="1:2">
      <c r="A69" s="3" t="s">
        <v>249</v>
      </c>
      <c r="B69" s="2" t="s">
        <v>24</v>
      </c>
    </row>
    <row r="70" spans="1:2">
      <c r="A70" s="3" t="s">
        <v>250</v>
      </c>
      <c r="B70" s="2" t="s">
        <v>17</v>
      </c>
    </row>
    <row r="71" spans="1:2">
      <c r="A71" s="3" t="s">
        <v>173</v>
      </c>
      <c r="B71" s="2" t="s">
        <v>22</v>
      </c>
    </row>
    <row r="72" spans="1:2">
      <c r="A72" s="3" t="s">
        <v>251</v>
      </c>
      <c r="B72" s="2" t="s">
        <v>15</v>
      </c>
    </row>
    <row r="73" spans="1:2">
      <c r="A73" s="3" t="s">
        <v>117</v>
      </c>
      <c r="B73" s="2" t="s">
        <v>8</v>
      </c>
    </row>
    <row r="74" spans="1:2">
      <c r="A74" s="3" t="s">
        <v>118</v>
      </c>
      <c r="B74" s="2" t="s">
        <v>9</v>
      </c>
    </row>
    <row r="75" spans="1:2">
      <c r="A75" s="3" t="s">
        <v>151</v>
      </c>
      <c r="B75" s="2" t="s">
        <v>15</v>
      </c>
    </row>
    <row r="76" spans="1:2">
      <c r="A76" s="3" t="s">
        <v>152</v>
      </c>
      <c r="B76" s="2" t="s">
        <v>28</v>
      </c>
    </row>
    <row r="77" spans="1:2">
      <c r="A77" s="3" t="s">
        <v>84</v>
      </c>
      <c r="B77" s="2" t="s">
        <v>12</v>
      </c>
    </row>
    <row r="78" spans="1:2">
      <c r="A78" s="3" t="s">
        <v>192</v>
      </c>
      <c r="B78" s="2" t="s">
        <v>20</v>
      </c>
    </row>
    <row r="79" spans="1:2">
      <c r="A79" s="3" t="s">
        <v>224</v>
      </c>
      <c r="B79" s="2" t="s">
        <v>28</v>
      </c>
    </row>
    <row r="80" spans="1:2">
      <c r="A80" s="3" t="s">
        <v>212</v>
      </c>
      <c r="B80" s="2" t="s">
        <v>23</v>
      </c>
    </row>
    <row r="81" spans="1:2">
      <c r="A81" s="3" t="s">
        <v>274</v>
      </c>
      <c r="B81" s="2" t="s">
        <v>20</v>
      </c>
    </row>
    <row r="82" spans="1:2">
      <c r="A82" s="3" t="s">
        <v>53</v>
      </c>
      <c r="B82" s="2" t="s">
        <v>9</v>
      </c>
    </row>
    <row r="83" spans="1:2">
      <c r="A83" s="3" t="s">
        <v>252</v>
      </c>
      <c r="B83" s="2" t="s">
        <v>16</v>
      </c>
    </row>
    <row r="84" spans="1:2">
      <c r="A84" s="3" t="s">
        <v>56</v>
      </c>
      <c r="B84" s="2" t="s">
        <v>12</v>
      </c>
    </row>
    <row r="85" spans="1:2">
      <c r="A85" s="3" t="s">
        <v>181</v>
      </c>
      <c r="B85" s="2" t="s">
        <v>20</v>
      </c>
    </row>
    <row r="86" spans="1:2">
      <c r="A86" s="3" t="s">
        <v>119</v>
      </c>
      <c r="B86" s="2" t="s">
        <v>23</v>
      </c>
    </row>
    <row r="87" spans="1:2">
      <c r="A87" s="3" t="s">
        <v>275</v>
      </c>
      <c r="B87" s="2" t="s">
        <v>28</v>
      </c>
    </row>
    <row r="88" spans="1:2">
      <c r="A88" s="3" t="s">
        <v>153</v>
      </c>
      <c r="B88" s="2" t="s">
        <v>19</v>
      </c>
    </row>
    <row r="89" spans="1:2">
      <c r="A89" s="3" t="s">
        <v>58</v>
      </c>
      <c r="B89" s="2" t="s">
        <v>12</v>
      </c>
    </row>
    <row r="90" spans="1:2">
      <c r="A90" s="3" t="s">
        <v>225</v>
      </c>
      <c r="B90" s="2" t="s">
        <v>24</v>
      </c>
    </row>
    <row r="91" spans="1:2">
      <c r="A91" s="3" t="s">
        <v>120</v>
      </c>
      <c r="B91" s="2" t="s">
        <v>24</v>
      </c>
    </row>
    <row r="92" spans="1:2">
      <c r="A92" s="3" t="s">
        <v>226</v>
      </c>
      <c r="B92" s="2" t="s">
        <v>11</v>
      </c>
    </row>
    <row r="93" spans="1:2">
      <c r="A93" s="3" t="s">
        <v>121</v>
      </c>
      <c r="B93" s="2" t="s">
        <v>19</v>
      </c>
    </row>
    <row r="94" spans="1:2">
      <c r="A94" s="3" t="s">
        <v>287</v>
      </c>
      <c r="B94" s="2" t="s">
        <v>23</v>
      </c>
    </row>
    <row r="95" spans="1:2">
      <c r="A95" s="3" t="s">
        <v>154</v>
      </c>
      <c r="B95" s="2" t="s">
        <v>31</v>
      </c>
    </row>
    <row r="96" spans="1:2">
      <c r="A96" s="3" t="s">
        <v>122</v>
      </c>
      <c r="B96" s="2" t="s">
        <v>25</v>
      </c>
    </row>
    <row r="97" spans="1:2">
      <c r="A97" s="3" t="s">
        <v>125</v>
      </c>
      <c r="B97" s="2" t="s">
        <v>24</v>
      </c>
    </row>
    <row r="98" spans="1:2">
      <c r="A98" s="3" t="s">
        <v>227</v>
      </c>
      <c r="B98" s="2" t="s">
        <v>20</v>
      </c>
    </row>
    <row r="99" spans="1:2">
      <c r="A99" s="3" t="s">
        <v>276</v>
      </c>
      <c r="B99" s="2" t="s">
        <v>7</v>
      </c>
    </row>
    <row r="100" spans="1:2">
      <c r="A100" s="3" t="s">
        <v>288</v>
      </c>
      <c r="B100" s="2" t="s">
        <v>20</v>
      </c>
    </row>
    <row r="101" spans="1:2">
      <c r="A101" s="3" t="s">
        <v>130</v>
      </c>
      <c r="B101" s="2" t="s">
        <v>24</v>
      </c>
    </row>
    <row r="102" spans="1:2">
      <c r="A102" s="3" t="s">
        <v>55</v>
      </c>
      <c r="B102" s="2" t="s">
        <v>16</v>
      </c>
    </row>
    <row r="103" spans="1:2">
      <c r="A103" s="3" t="s">
        <v>86</v>
      </c>
      <c r="B103" s="2" t="s">
        <v>20</v>
      </c>
    </row>
    <row r="104" spans="1:2">
      <c r="A104" s="3" t="s">
        <v>155</v>
      </c>
      <c r="B104" s="2" t="s">
        <v>19</v>
      </c>
    </row>
    <row r="105" spans="1:2">
      <c r="A105" s="3" t="s">
        <v>124</v>
      </c>
      <c r="B105" s="2" t="s">
        <v>25</v>
      </c>
    </row>
    <row r="106" spans="1:2">
      <c r="A106" s="3" t="s">
        <v>54</v>
      </c>
      <c r="B106" s="2" t="s">
        <v>29</v>
      </c>
    </row>
    <row r="107" spans="1:2">
      <c r="A107" s="3" t="s">
        <v>123</v>
      </c>
      <c r="B107" s="2" t="s">
        <v>14</v>
      </c>
    </row>
    <row r="108" spans="1:2">
      <c r="A108" s="3" t="s">
        <v>253</v>
      </c>
      <c r="B108" s="2" t="s">
        <v>24</v>
      </c>
    </row>
    <row r="109" spans="1:2">
      <c r="A109" s="3" t="s">
        <v>59</v>
      </c>
      <c r="B109" s="2" t="s">
        <v>14</v>
      </c>
    </row>
    <row r="110" spans="1:2">
      <c r="A110" s="3" t="s">
        <v>60</v>
      </c>
      <c r="B110" s="2" t="s">
        <v>20</v>
      </c>
    </row>
    <row r="111" spans="1:2">
      <c r="A111" s="3" t="s">
        <v>85</v>
      </c>
      <c r="B111" s="2" t="s">
        <v>9</v>
      </c>
    </row>
    <row r="112" spans="1:2">
      <c r="A112" s="3" t="s">
        <v>213</v>
      </c>
      <c r="B112" s="2" t="s">
        <v>14</v>
      </c>
    </row>
    <row r="113" spans="1:2">
      <c r="A113" s="3" t="s">
        <v>87</v>
      </c>
      <c r="B113" s="2" t="s">
        <v>28</v>
      </c>
    </row>
    <row r="114" spans="1:2">
      <c r="A114" s="3" t="s">
        <v>277</v>
      </c>
      <c r="B114" s="2" t="s">
        <v>28</v>
      </c>
    </row>
    <row r="115" spans="1:2">
      <c r="A115" s="3" t="s">
        <v>197</v>
      </c>
      <c r="B115" s="2" t="s">
        <v>20</v>
      </c>
    </row>
    <row r="116" spans="1:2">
      <c r="A116" s="3" t="s">
        <v>200</v>
      </c>
      <c r="B116" s="2" t="s">
        <v>12</v>
      </c>
    </row>
    <row r="117" spans="1:2">
      <c r="A117" s="3" t="s">
        <v>297</v>
      </c>
      <c r="B117" s="2" t="s">
        <v>16</v>
      </c>
    </row>
    <row r="118" spans="1:2">
      <c r="A118" s="3" t="s">
        <v>228</v>
      </c>
      <c r="B118" s="2" t="s">
        <v>32</v>
      </c>
    </row>
    <row r="119" spans="1:2">
      <c r="A119" s="3" t="s">
        <v>254</v>
      </c>
      <c r="B119" s="2" t="s">
        <v>20</v>
      </c>
    </row>
    <row r="120" spans="1:2">
      <c r="A120" s="3" t="s">
        <v>126</v>
      </c>
      <c r="B120" s="2" t="s">
        <v>23</v>
      </c>
    </row>
    <row r="121" spans="1:2">
      <c r="A121" s="3" t="s">
        <v>255</v>
      </c>
      <c r="B121" s="2" t="s">
        <v>28</v>
      </c>
    </row>
    <row r="122" spans="1:2">
      <c r="A122" s="3" t="s">
        <v>88</v>
      </c>
      <c r="B122" s="2" t="s">
        <v>23</v>
      </c>
    </row>
    <row r="123" spans="1:2">
      <c r="A123" s="3" t="s">
        <v>127</v>
      </c>
      <c r="B123" s="2" t="s">
        <v>20</v>
      </c>
    </row>
    <row r="124" spans="1:2">
      <c r="A124" s="3" t="s">
        <v>89</v>
      </c>
      <c r="B124" s="2" t="s">
        <v>13</v>
      </c>
    </row>
    <row r="125" spans="1:2">
      <c r="A125" s="3" t="s">
        <v>278</v>
      </c>
      <c r="B125" s="2" t="s">
        <v>16</v>
      </c>
    </row>
    <row r="126" spans="1:2">
      <c r="A126" s="3" t="s">
        <v>289</v>
      </c>
      <c r="B126" s="2" t="s">
        <v>13</v>
      </c>
    </row>
    <row r="127" spans="1:2">
      <c r="A127" s="3" t="s">
        <v>214</v>
      </c>
      <c r="B127" s="2" t="s">
        <v>13</v>
      </c>
    </row>
    <row r="128" spans="1:2">
      <c r="A128" s="3" t="s">
        <v>290</v>
      </c>
      <c r="B128" s="2" t="s">
        <v>13</v>
      </c>
    </row>
    <row r="129" spans="1:2">
      <c r="A129" s="3" t="s">
        <v>61</v>
      </c>
      <c r="B129" s="2" t="s">
        <v>9</v>
      </c>
    </row>
    <row r="130" spans="1:2">
      <c r="A130" s="3" t="s">
        <v>156</v>
      </c>
      <c r="B130" s="2" t="s">
        <v>23</v>
      </c>
    </row>
    <row r="131" spans="1:2">
      <c r="A131" s="3" t="s">
        <v>131</v>
      </c>
      <c r="B131" s="2" t="s">
        <v>20</v>
      </c>
    </row>
    <row r="132" spans="1:2">
      <c r="A132" s="3" t="s">
        <v>90</v>
      </c>
      <c r="B132" s="2" t="s">
        <v>8</v>
      </c>
    </row>
    <row r="133" spans="1:2">
      <c r="A133" s="3" t="s">
        <v>215</v>
      </c>
      <c r="B133" s="2" t="s">
        <v>20</v>
      </c>
    </row>
    <row r="134" spans="1:2">
      <c r="A134" s="3" t="s">
        <v>92</v>
      </c>
      <c r="B134" s="2" t="s">
        <v>12</v>
      </c>
    </row>
    <row r="135" spans="1:2">
      <c r="A135" s="3" t="s">
        <v>157</v>
      </c>
      <c r="B135" s="2" t="s">
        <v>24</v>
      </c>
    </row>
    <row r="136" spans="1:2">
      <c r="A136" s="3" t="s">
        <v>256</v>
      </c>
      <c r="B136" s="2" t="s">
        <v>17</v>
      </c>
    </row>
    <row r="137" spans="1:2">
      <c r="A137" s="3" t="s">
        <v>93</v>
      </c>
      <c r="B137" s="2" t="s">
        <v>16</v>
      </c>
    </row>
    <row r="138" spans="1:2">
      <c r="A138" s="3" t="s">
        <v>174</v>
      </c>
      <c r="B138" s="2" t="s">
        <v>23</v>
      </c>
    </row>
    <row r="139" spans="1:2">
      <c r="A139" s="3" t="s">
        <v>175</v>
      </c>
      <c r="B139" s="2" t="s">
        <v>9</v>
      </c>
    </row>
    <row r="140" spans="1:2">
      <c r="A140" s="3" t="s">
        <v>216</v>
      </c>
      <c r="B140" s="2" t="s">
        <v>31</v>
      </c>
    </row>
    <row r="141" spans="1:2">
      <c r="A141" s="3" t="s">
        <v>229</v>
      </c>
      <c r="B141" s="2" t="s">
        <v>20</v>
      </c>
    </row>
    <row r="142" spans="1:2">
      <c r="A142" s="3" t="s">
        <v>291</v>
      </c>
      <c r="B142" s="2" t="s">
        <v>20</v>
      </c>
    </row>
    <row r="143" spans="1:2">
      <c r="A143" s="3" t="s">
        <v>279</v>
      </c>
      <c r="B143" s="2" t="s">
        <v>15</v>
      </c>
    </row>
    <row r="144" spans="1:2">
      <c r="A144" s="3" t="s">
        <v>230</v>
      </c>
      <c r="B144" s="2" t="s">
        <v>24</v>
      </c>
    </row>
    <row r="145" spans="1:2">
      <c r="A145" s="3" t="s">
        <v>158</v>
      </c>
      <c r="B145" s="2" t="s">
        <v>25</v>
      </c>
    </row>
    <row r="146" spans="1:2">
      <c r="A146" s="3" t="s">
        <v>94</v>
      </c>
      <c r="B146" s="2" t="s">
        <v>16</v>
      </c>
    </row>
    <row r="147" spans="1:2">
      <c r="A147" s="3" t="s">
        <v>231</v>
      </c>
      <c r="B147" s="2" t="s">
        <v>12</v>
      </c>
    </row>
    <row r="148" spans="1:2">
      <c r="A148" s="3" t="s">
        <v>62</v>
      </c>
      <c r="B148" s="2" t="s">
        <v>12</v>
      </c>
    </row>
    <row r="149" spans="1:2">
      <c r="A149" s="3" t="s">
        <v>98</v>
      </c>
      <c r="B149" s="2" t="s">
        <v>13</v>
      </c>
    </row>
    <row r="150" spans="1:2">
      <c r="A150" s="3" t="s">
        <v>65</v>
      </c>
      <c r="B150" s="2" t="s">
        <v>22</v>
      </c>
    </row>
    <row r="151" spans="1:2">
      <c r="A151" s="3" t="s">
        <v>232</v>
      </c>
      <c r="B151" s="2" t="s">
        <v>20</v>
      </c>
    </row>
    <row r="152" spans="1:2">
      <c r="A152" s="3" t="s">
        <v>66</v>
      </c>
      <c r="B152" s="2" t="s">
        <v>9</v>
      </c>
    </row>
    <row r="153" spans="1:2">
      <c r="A153" s="3" t="s">
        <v>128</v>
      </c>
      <c r="B153" s="2" t="s">
        <v>16</v>
      </c>
    </row>
    <row r="154" spans="1:2">
      <c r="A154" s="3" t="s">
        <v>129</v>
      </c>
      <c r="B154" s="2" t="s">
        <v>29</v>
      </c>
    </row>
    <row r="155" spans="1:2">
      <c r="A155" s="3" t="s">
        <v>96</v>
      </c>
      <c r="B155" s="2" t="s">
        <v>13</v>
      </c>
    </row>
    <row r="156" spans="1:2">
      <c r="A156" s="3" t="s">
        <v>132</v>
      </c>
      <c r="B156" s="2" t="s">
        <v>10</v>
      </c>
    </row>
    <row r="157" spans="1:2">
      <c r="A157" s="3" t="s">
        <v>217</v>
      </c>
      <c r="B157" s="2" t="s">
        <v>19</v>
      </c>
    </row>
    <row r="158" spans="1:2">
      <c r="A158" s="3" t="s">
        <v>218</v>
      </c>
      <c r="B158" s="2" t="s">
        <v>13</v>
      </c>
    </row>
    <row r="159" spans="1:2">
      <c r="A159" s="3" t="s">
        <v>186</v>
      </c>
      <c r="B159" s="2" t="s">
        <v>28</v>
      </c>
    </row>
    <row r="160" spans="1:2">
      <c r="A160" s="3" t="s">
        <v>99</v>
      </c>
      <c r="B160" s="2" t="s">
        <v>9</v>
      </c>
    </row>
    <row r="161" spans="1:2">
      <c r="A161" s="3" t="s">
        <v>187</v>
      </c>
      <c r="B161" s="2" t="s">
        <v>9</v>
      </c>
    </row>
    <row r="162" spans="1:2">
      <c r="A162" s="3" t="s">
        <v>136</v>
      </c>
      <c r="B162" s="2" t="s">
        <v>10</v>
      </c>
    </row>
    <row r="163" spans="1:2">
      <c r="A163" s="3" t="s">
        <v>280</v>
      </c>
      <c r="B163" s="2" t="s">
        <v>10</v>
      </c>
    </row>
    <row r="164" spans="1:2">
      <c r="A164" s="3" t="s">
        <v>257</v>
      </c>
      <c r="B164" s="2" t="s">
        <v>22</v>
      </c>
    </row>
    <row r="165" spans="1:2">
      <c r="A165" s="3" t="s">
        <v>258</v>
      </c>
      <c r="B165" s="2" t="s">
        <v>15</v>
      </c>
    </row>
    <row r="166" spans="1:2">
      <c r="A166" s="3" t="s">
        <v>233</v>
      </c>
      <c r="B166" s="2" t="s">
        <v>31</v>
      </c>
    </row>
    <row r="167" spans="1:2">
      <c r="A167" s="3" t="s">
        <v>281</v>
      </c>
      <c r="B167" s="2" t="s">
        <v>23</v>
      </c>
    </row>
    <row r="168" spans="1:2">
      <c r="A168" s="3" t="s">
        <v>159</v>
      </c>
      <c r="B168" s="2" t="s">
        <v>17</v>
      </c>
    </row>
    <row r="169" spans="1:2">
      <c r="A169" s="3" t="s">
        <v>95</v>
      </c>
      <c r="B169" s="2" t="s">
        <v>24</v>
      </c>
    </row>
    <row r="170" spans="1:2">
      <c r="A170" s="3" t="s">
        <v>100</v>
      </c>
      <c r="B170" s="2" t="s">
        <v>19</v>
      </c>
    </row>
    <row r="171" spans="1:2">
      <c r="A171" s="3" t="s">
        <v>188</v>
      </c>
      <c r="B171" s="2" t="s">
        <v>19</v>
      </c>
    </row>
    <row r="172" spans="1:2">
      <c r="A172" s="3" t="s">
        <v>160</v>
      </c>
      <c r="B172" s="2" t="s">
        <v>8</v>
      </c>
    </row>
    <row r="173" spans="1:2">
      <c r="A173" s="3" t="s">
        <v>234</v>
      </c>
      <c r="B173" s="2" t="s">
        <v>19</v>
      </c>
    </row>
    <row r="174" spans="1:2">
      <c r="A174" s="3" t="s">
        <v>161</v>
      </c>
      <c r="B174" s="2" t="s">
        <v>25</v>
      </c>
    </row>
    <row r="175" spans="1:2">
      <c r="A175" s="3" t="s">
        <v>67</v>
      </c>
      <c r="B175" s="2" t="s">
        <v>28</v>
      </c>
    </row>
    <row r="176" spans="1:2">
      <c r="A176" s="3" t="s">
        <v>101</v>
      </c>
      <c r="B176" s="2" t="s">
        <v>9</v>
      </c>
    </row>
    <row r="177" spans="1:2">
      <c r="A177" s="3" t="s">
        <v>133</v>
      </c>
      <c r="B177" s="2" t="s">
        <v>9</v>
      </c>
    </row>
    <row r="178" spans="1:2">
      <c r="A178" s="3" t="s">
        <v>169</v>
      </c>
      <c r="B178" s="2" t="s">
        <v>28</v>
      </c>
    </row>
    <row r="179" spans="1:2">
      <c r="A179" s="3" t="s">
        <v>134</v>
      </c>
      <c r="B179" s="2" t="s">
        <v>28</v>
      </c>
    </row>
    <row r="180" spans="1:2">
      <c r="A180" s="3" t="s">
        <v>176</v>
      </c>
      <c r="B180" s="2" t="s">
        <v>19</v>
      </c>
    </row>
    <row r="181" spans="1:2">
      <c r="A181" s="3" t="s">
        <v>137</v>
      </c>
      <c r="B181" s="2" t="s">
        <v>12</v>
      </c>
    </row>
    <row r="182" spans="1:2">
      <c r="A182" s="3" t="s">
        <v>235</v>
      </c>
      <c r="B182" s="2" t="s">
        <v>12</v>
      </c>
    </row>
    <row r="183" spans="1:2">
      <c r="A183" s="3" t="s">
        <v>282</v>
      </c>
      <c r="B183" s="2" t="s">
        <v>9</v>
      </c>
    </row>
    <row r="184" spans="1:2">
      <c r="A184" s="3" t="s">
        <v>295</v>
      </c>
      <c r="B184" s="2" t="s">
        <v>15</v>
      </c>
    </row>
    <row r="185" spans="1:2">
      <c r="A185" s="3" t="s">
        <v>259</v>
      </c>
      <c r="B185" s="2" t="s">
        <v>16</v>
      </c>
    </row>
    <row r="186" spans="1:2">
      <c r="A186" s="3" t="s">
        <v>283</v>
      </c>
      <c r="B186" s="2" t="s">
        <v>16</v>
      </c>
    </row>
    <row r="187" spans="1:2">
      <c r="A187" s="3" t="s">
        <v>236</v>
      </c>
      <c r="B187" s="2" t="s">
        <v>14</v>
      </c>
    </row>
    <row r="188" spans="1:2">
      <c r="A188" s="3" t="s">
        <v>219</v>
      </c>
      <c r="B188" s="2" t="s">
        <v>12</v>
      </c>
    </row>
    <row r="189" spans="1:2">
      <c r="A189" s="3" t="s">
        <v>138</v>
      </c>
      <c r="B189" s="2" t="s">
        <v>16</v>
      </c>
    </row>
    <row r="190" spans="1:2">
      <c r="A190" s="3" t="s">
        <v>189</v>
      </c>
      <c r="B190" s="2" t="s">
        <v>24</v>
      </c>
    </row>
    <row r="191" spans="1:2">
      <c r="A191" s="3" t="s">
        <v>68</v>
      </c>
      <c r="B191" s="2" t="s">
        <v>23</v>
      </c>
    </row>
    <row r="192" spans="1:2">
      <c r="A192" s="3" t="s">
        <v>237</v>
      </c>
      <c r="B192" s="2" t="s">
        <v>12</v>
      </c>
    </row>
    <row r="193" spans="1:2">
      <c r="A193" s="3" t="s">
        <v>102</v>
      </c>
      <c r="B193" s="2" t="s">
        <v>24</v>
      </c>
    </row>
    <row r="194" spans="1:2">
      <c r="A194" s="3" t="s">
        <v>162</v>
      </c>
      <c r="B194" s="2" t="s">
        <v>9</v>
      </c>
    </row>
    <row r="195" spans="1:2">
      <c r="A195" s="3" t="s">
        <v>163</v>
      </c>
      <c r="B195" s="2" t="s">
        <v>20</v>
      </c>
    </row>
    <row r="196" spans="1:2">
      <c r="A196" s="3" t="s">
        <v>164</v>
      </c>
      <c r="B196" s="2" t="s">
        <v>19</v>
      </c>
    </row>
    <row r="197" spans="1:2">
      <c r="A197" s="3" t="s">
        <v>165</v>
      </c>
      <c r="B197" s="2" t="s">
        <v>9</v>
      </c>
    </row>
    <row r="198" spans="1:2">
      <c r="A198" s="3" t="s">
        <v>73</v>
      </c>
      <c r="B198" s="2" t="s">
        <v>15</v>
      </c>
    </row>
    <row r="199" spans="1:2">
      <c r="A199" s="3" t="s">
        <v>260</v>
      </c>
      <c r="B199" s="2" t="s">
        <v>20</v>
      </c>
    </row>
    <row r="200" spans="1:2">
      <c r="A200" s="3" t="s">
        <v>292</v>
      </c>
      <c r="B200" s="2" t="s">
        <v>20</v>
      </c>
    </row>
    <row r="201" spans="1:2">
      <c r="A201" s="3" t="s">
        <v>72</v>
      </c>
      <c r="B201" s="2" t="s">
        <v>19</v>
      </c>
    </row>
    <row r="202" spans="1:2">
      <c r="A202" s="3" t="s">
        <v>166</v>
      </c>
      <c r="B202" s="2" t="s">
        <v>20</v>
      </c>
    </row>
    <row r="203" spans="1:2">
      <c r="A203" s="3" t="s">
        <v>182</v>
      </c>
      <c r="B203" s="2" t="s">
        <v>19</v>
      </c>
    </row>
    <row r="204" spans="1:2">
      <c r="A204" s="3" t="s">
        <v>139</v>
      </c>
      <c r="B204" s="2" t="s">
        <v>31</v>
      </c>
    </row>
    <row r="205" spans="1:2">
      <c r="A205" s="3" t="s">
        <v>177</v>
      </c>
      <c r="B205" s="2" t="s">
        <v>20</v>
      </c>
    </row>
    <row r="206" spans="1:2">
      <c r="A206" s="3" t="s">
        <v>198</v>
      </c>
      <c r="B206" s="2" t="s">
        <v>10</v>
      </c>
    </row>
    <row r="207" spans="1:2">
      <c r="A207" s="3" t="s">
        <v>238</v>
      </c>
      <c r="B207" s="2" t="s">
        <v>13</v>
      </c>
    </row>
    <row r="208" spans="1:2">
      <c r="A208" s="3" t="s">
        <v>71</v>
      </c>
      <c r="B208" s="2" t="s">
        <v>23</v>
      </c>
    </row>
    <row r="209" spans="1:2">
      <c r="A209" s="3" t="s">
        <v>64</v>
      </c>
      <c r="B209" s="2" t="s">
        <v>16</v>
      </c>
    </row>
    <row r="210" spans="1:2">
      <c r="A210" s="3" t="s">
        <v>140</v>
      </c>
      <c r="B210" s="2" t="s">
        <v>20</v>
      </c>
    </row>
    <row r="211" spans="1:2">
      <c r="A211"/>
      <c r="B211"/>
    </row>
    <row r="212" spans="1:2">
      <c r="A212"/>
      <c r="B212"/>
    </row>
    <row r="213" spans="1:2">
      <c r="A213"/>
      <c r="B213"/>
    </row>
    <row r="214" spans="1:2">
      <c r="A214"/>
      <c r="B214"/>
    </row>
    <row r="215" spans="1:2">
      <c r="A215"/>
      <c r="B215"/>
    </row>
    <row r="216" spans="1:2">
      <c r="A216"/>
      <c r="B216"/>
    </row>
    <row r="217" spans="1:2">
      <c r="A217"/>
      <c r="B217"/>
    </row>
    <row r="218" spans="1:2">
      <c r="A218"/>
      <c r="B218"/>
    </row>
    <row r="219" spans="1:2">
      <c r="A219"/>
      <c r="B219"/>
    </row>
    <row r="220" spans="1:2">
      <c r="A220"/>
      <c r="B220"/>
    </row>
    <row r="221" spans="1:2">
      <c r="A221"/>
      <c r="B221"/>
    </row>
    <row r="222" spans="1:2">
      <c r="A222"/>
      <c r="B222"/>
    </row>
    <row r="224" spans="1:2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</sheetData>
  <sheetProtection algorithmName="SHA-512" hashValue="cenq1Zg5k+bMLQKuyxqJ8XiQtdjc5rTRo0et64U+HWBERqWUexg+n6C6B+O2t9InjXGpk8CNZDYvDnJ9DjioGw==" saltValue="ZP+qVPWSmj0UVxxg5vvnfw==" spinCount="100000" sheet="1" objects="1" scenarios="1" selectLockedCells="1" selectUnlockedCells="1"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279B0-22CF-44FD-A4BF-A439397F873F}">
  <sheetPr codeName="Planilha30">
    <tabColor theme="5" tint="0.59999389629810485"/>
  </sheetPr>
  <dimension ref="A1:N47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239</v>
      </c>
      <c r="D4" s="21" t="s">
        <v>210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3</v>
      </c>
      <c r="D8" s="19" t="s">
        <v>240</v>
      </c>
      <c r="E8" s="16" t="str">
        <f t="shared" ref="E8:E29" si="0">IFERROR((VLOOKUP(D8,DADOS,2,0)),"")</f>
        <v>AM</v>
      </c>
      <c r="F8" s="44">
        <v>1.9780092592592592E-4</v>
      </c>
      <c r="G8" s="16">
        <f t="shared" ref="G8:G35" si="1">IFERROR((VLOOKUP(F8,$M$8:$N$47,2)),"-")</f>
        <v>2</v>
      </c>
      <c r="H8" s="17">
        <f t="shared" ref="H8:H29" si="2">IFERROR((VLOOKUP(G8,PONTOS,4,0)),0)</f>
        <v>15</v>
      </c>
      <c r="L8" s="2">
        <v>1</v>
      </c>
      <c r="M8" s="15">
        <f>IFERROR((SMALL(TEMPO,1))," - ")</f>
        <v>1.974537037037037E-4</v>
      </c>
      <c r="N8" s="2">
        <v>1</v>
      </c>
    </row>
    <row r="9" spans="2:14">
      <c r="B9" s="18" t="s">
        <v>40</v>
      </c>
      <c r="C9" s="19">
        <v>4</v>
      </c>
      <c r="D9" s="19" t="s">
        <v>241</v>
      </c>
      <c r="E9" s="16" t="str">
        <f t="shared" si="0"/>
        <v>RN</v>
      </c>
      <c r="F9" s="44">
        <v>2.0370370370370369E-4</v>
      </c>
      <c r="G9" s="16">
        <f t="shared" si="1"/>
        <v>3</v>
      </c>
      <c r="H9" s="17">
        <f t="shared" si="2"/>
        <v>10</v>
      </c>
      <c r="L9" s="2">
        <f>L8+1</f>
        <v>2</v>
      </c>
      <c r="M9" s="15">
        <f t="shared" ref="M9:M28" si="3">IFERROR((SMALL(TEMPO,1+L8))," - ")</f>
        <v>1.9780092592592592E-4</v>
      </c>
      <c r="N9" s="2">
        <f t="shared" ref="N9:N29" si="4">L9</f>
        <v>2</v>
      </c>
    </row>
    <row r="10" spans="2:14">
      <c r="B10" s="18" t="s">
        <v>40</v>
      </c>
      <c r="C10" s="19">
        <v>5</v>
      </c>
      <c r="D10" s="19" t="s">
        <v>242</v>
      </c>
      <c r="E10" s="16" t="str">
        <f t="shared" si="0"/>
        <v>SC</v>
      </c>
      <c r="F10" s="44"/>
      <c r="G10" s="16" t="str">
        <f t="shared" si="1"/>
        <v>-</v>
      </c>
      <c r="H10" s="17">
        <f t="shared" si="2"/>
        <v>0</v>
      </c>
      <c r="L10" s="2">
        <f t="shared" ref="L10:L35" si="5">L9+1</f>
        <v>3</v>
      </c>
      <c r="M10" s="15">
        <f t="shared" si="3"/>
        <v>2.0370370370370369E-4</v>
      </c>
      <c r="N10" s="2">
        <f t="shared" si="4"/>
        <v>3</v>
      </c>
    </row>
    <row r="11" spans="2:14">
      <c r="B11" s="18" t="s">
        <v>45</v>
      </c>
      <c r="C11" s="19">
        <v>1</v>
      </c>
      <c r="D11" s="19" t="s">
        <v>243</v>
      </c>
      <c r="E11" s="16" t="str">
        <f t="shared" si="0"/>
        <v>MT</v>
      </c>
      <c r="F11" s="44">
        <v>2.6006944444444444E-4</v>
      </c>
      <c r="G11" s="16">
        <f t="shared" si="1"/>
        <v>14</v>
      </c>
      <c r="H11" s="17">
        <f t="shared" si="2"/>
        <v>0</v>
      </c>
      <c r="L11" s="2">
        <f t="shared" si="5"/>
        <v>4</v>
      </c>
      <c r="M11" s="15">
        <f t="shared" si="3"/>
        <v>2.0659722222222225E-4</v>
      </c>
      <c r="N11" s="2">
        <f t="shared" si="4"/>
        <v>4</v>
      </c>
    </row>
    <row r="12" spans="2:14">
      <c r="B12" s="18" t="s">
        <v>45</v>
      </c>
      <c r="C12" s="19">
        <v>2</v>
      </c>
      <c r="D12" s="19" t="s">
        <v>244</v>
      </c>
      <c r="E12" s="16" t="str">
        <f t="shared" si="0"/>
        <v>PE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2.0925925925925921E-4</v>
      </c>
      <c r="N12" s="2">
        <f t="shared" si="4"/>
        <v>5</v>
      </c>
    </row>
    <row r="13" spans="2:14">
      <c r="B13" s="18" t="s">
        <v>45</v>
      </c>
      <c r="C13" s="19">
        <v>3</v>
      </c>
      <c r="D13" s="19" t="s">
        <v>245</v>
      </c>
      <c r="E13" s="16" t="str">
        <f t="shared" si="0"/>
        <v>RR</v>
      </c>
      <c r="F13" s="44">
        <v>2.2314814814814818E-4</v>
      </c>
      <c r="G13" s="16">
        <f t="shared" si="1"/>
        <v>9</v>
      </c>
      <c r="H13" s="17">
        <f t="shared" si="2"/>
        <v>0</v>
      </c>
      <c r="L13" s="2">
        <f t="shared" si="5"/>
        <v>6</v>
      </c>
      <c r="M13" s="15">
        <f t="shared" si="3"/>
        <v>2.2060185185185185E-4</v>
      </c>
      <c r="N13" s="2">
        <f t="shared" si="4"/>
        <v>6</v>
      </c>
    </row>
    <row r="14" spans="2:14">
      <c r="B14" s="18" t="s">
        <v>45</v>
      </c>
      <c r="C14" s="19">
        <v>4</v>
      </c>
      <c r="D14" s="19" t="s">
        <v>246</v>
      </c>
      <c r="E14" s="16" t="str">
        <f t="shared" si="0"/>
        <v>MSP</v>
      </c>
      <c r="F14" s="44">
        <v>3.9189814814814816E-4</v>
      </c>
      <c r="G14" s="16">
        <f t="shared" si="1"/>
        <v>17</v>
      </c>
      <c r="H14" s="17">
        <f t="shared" si="2"/>
        <v>0</v>
      </c>
      <c r="L14" s="2">
        <f t="shared" si="5"/>
        <v>7</v>
      </c>
      <c r="M14" s="15">
        <f t="shared" si="3"/>
        <v>2.2060185185185185E-4</v>
      </c>
      <c r="N14" s="2">
        <f t="shared" si="4"/>
        <v>7</v>
      </c>
    </row>
    <row r="15" spans="2:14">
      <c r="B15" s="18" t="s">
        <v>45</v>
      </c>
      <c r="C15" s="19">
        <v>5</v>
      </c>
      <c r="D15" s="19" t="s">
        <v>247</v>
      </c>
      <c r="E15" s="16" t="str">
        <f t="shared" si="0"/>
        <v>RS</v>
      </c>
      <c r="F15" s="44">
        <v>2.7384259259259256E-4</v>
      </c>
      <c r="G15" s="16">
        <f t="shared" si="1"/>
        <v>15</v>
      </c>
      <c r="H15" s="17">
        <f t="shared" si="2"/>
        <v>0</v>
      </c>
      <c r="L15" s="2">
        <f t="shared" si="5"/>
        <v>8</v>
      </c>
      <c r="M15" s="15">
        <f t="shared" si="3"/>
        <v>2.217592592592593E-4</v>
      </c>
      <c r="N15" s="2">
        <f t="shared" si="4"/>
        <v>8</v>
      </c>
    </row>
    <row r="16" spans="2:14">
      <c r="B16" s="18" t="s">
        <v>51</v>
      </c>
      <c r="C16" s="19">
        <v>1</v>
      </c>
      <c r="D16" s="19" t="s">
        <v>248</v>
      </c>
      <c r="E16" s="16" t="str">
        <f t="shared" si="0"/>
        <v>AM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2.2314814814814818E-4</v>
      </c>
      <c r="N16" s="2">
        <f t="shared" si="4"/>
        <v>9</v>
      </c>
    </row>
    <row r="17" spans="2:14">
      <c r="B17" s="18" t="s">
        <v>51</v>
      </c>
      <c r="C17" s="19">
        <v>2</v>
      </c>
      <c r="D17" s="19" t="s">
        <v>249</v>
      </c>
      <c r="E17" s="16" t="str">
        <f t="shared" si="0"/>
        <v>RN</v>
      </c>
      <c r="F17" s="44">
        <v>2.3229166666666667E-4</v>
      </c>
      <c r="G17" s="16">
        <f t="shared" si="1"/>
        <v>11</v>
      </c>
      <c r="H17" s="17">
        <f t="shared" si="2"/>
        <v>0</v>
      </c>
      <c r="L17" s="2">
        <f t="shared" si="5"/>
        <v>10</v>
      </c>
      <c r="M17" s="15">
        <f t="shared" si="3"/>
        <v>2.2534722222222219E-4</v>
      </c>
      <c r="N17" s="2">
        <f t="shared" si="4"/>
        <v>10</v>
      </c>
    </row>
    <row r="18" spans="2:14">
      <c r="B18" s="18" t="s">
        <v>51</v>
      </c>
      <c r="C18" s="19">
        <v>3</v>
      </c>
      <c r="D18" s="19" t="s">
        <v>250</v>
      </c>
      <c r="E18" s="16" t="str">
        <f t="shared" si="0"/>
        <v>PB</v>
      </c>
      <c r="F18" s="44">
        <v>2.2060185185185185E-4</v>
      </c>
      <c r="G18" s="16">
        <f t="shared" si="1"/>
        <v>7</v>
      </c>
      <c r="H18" s="17">
        <f t="shared" si="2"/>
        <v>2</v>
      </c>
      <c r="L18" s="2">
        <f t="shared" si="5"/>
        <v>11</v>
      </c>
      <c r="M18" s="15">
        <f t="shared" si="3"/>
        <v>2.3229166666666667E-4</v>
      </c>
      <c r="N18" s="2">
        <f t="shared" si="4"/>
        <v>11</v>
      </c>
    </row>
    <row r="19" spans="2:14">
      <c r="B19" s="18" t="s">
        <v>51</v>
      </c>
      <c r="C19" s="19">
        <v>4</v>
      </c>
      <c r="D19" s="19" t="s">
        <v>251</v>
      </c>
      <c r="E19" s="16" t="str">
        <f t="shared" si="0"/>
        <v>MSP</v>
      </c>
      <c r="F19" s="44">
        <v>4.5104166666666665E-4</v>
      </c>
      <c r="G19" s="16">
        <f t="shared" si="1"/>
        <v>18</v>
      </c>
      <c r="H19" s="17">
        <f t="shared" si="2"/>
        <v>0</v>
      </c>
      <c r="L19" s="2">
        <f t="shared" si="5"/>
        <v>12</v>
      </c>
      <c r="M19" s="15">
        <f t="shared" si="3"/>
        <v>2.3402777777777777E-4</v>
      </c>
      <c r="N19" s="2">
        <f t="shared" si="4"/>
        <v>12</v>
      </c>
    </row>
    <row r="20" spans="2:14">
      <c r="B20" s="18" t="s">
        <v>51</v>
      </c>
      <c r="C20" s="19">
        <v>5</v>
      </c>
      <c r="D20" s="19" t="s">
        <v>224</v>
      </c>
      <c r="E20" s="16" t="str">
        <f t="shared" si="0"/>
        <v>RS</v>
      </c>
      <c r="F20" s="44"/>
      <c r="G20" s="16" t="str">
        <f t="shared" si="1"/>
        <v>-</v>
      </c>
      <c r="H20" s="17">
        <f t="shared" si="2"/>
        <v>0</v>
      </c>
      <c r="L20" s="2">
        <f t="shared" si="5"/>
        <v>13</v>
      </c>
      <c r="M20" s="15">
        <f t="shared" si="3"/>
        <v>2.4224537037037034E-4</v>
      </c>
      <c r="N20" s="2">
        <f t="shared" si="4"/>
        <v>13</v>
      </c>
    </row>
    <row r="21" spans="2:14">
      <c r="B21" s="18" t="s">
        <v>57</v>
      </c>
      <c r="C21" s="19">
        <v>1</v>
      </c>
      <c r="D21" s="19" t="s">
        <v>252</v>
      </c>
      <c r="E21" s="16" t="str">
        <f t="shared" si="0"/>
        <v>MT</v>
      </c>
      <c r="F21" s="44"/>
      <c r="G21" s="16" t="str">
        <f t="shared" si="1"/>
        <v>-</v>
      </c>
      <c r="H21" s="17">
        <f t="shared" si="2"/>
        <v>0</v>
      </c>
      <c r="L21" s="2">
        <f t="shared" si="5"/>
        <v>14</v>
      </c>
      <c r="M21" s="15">
        <f t="shared" si="3"/>
        <v>2.6006944444444444E-4</v>
      </c>
      <c r="N21" s="2">
        <f t="shared" si="4"/>
        <v>14</v>
      </c>
    </row>
    <row r="22" spans="2:14">
      <c r="B22" s="18" t="s">
        <v>57</v>
      </c>
      <c r="C22" s="19">
        <v>2</v>
      </c>
      <c r="D22" s="19" t="s">
        <v>227</v>
      </c>
      <c r="E22" s="16" t="str">
        <f t="shared" si="0"/>
        <v>PI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>
        <f t="shared" si="3"/>
        <v>2.7384259259259256E-4</v>
      </c>
      <c r="N22" s="2">
        <f t="shared" si="4"/>
        <v>15</v>
      </c>
    </row>
    <row r="23" spans="2:14">
      <c r="B23" s="18" t="s">
        <v>57</v>
      </c>
      <c r="C23" s="19">
        <v>3</v>
      </c>
      <c r="D23" s="19" t="s">
        <v>253</v>
      </c>
      <c r="E23" s="16" t="str">
        <f t="shared" si="0"/>
        <v>RN</v>
      </c>
      <c r="F23" s="44">
        <v>2.0925925925925921E-4</v>
      </c>
      <c r="G23" s="16">
        <f t="shared" si="1"/>
        <v>5</v>
      </c>
      <c r="H23" s="17">
        <f t="shared" si="2"/>
        <v>4</v>
      </c>
      <c r="L23" s="2">
        <f t="shared" si="5"/>
        <v>16</v>
      </c>
      <c r="M23" s="15">
        <f t="shared" si="3"/>
        <v>3.3414351851851856E-4</v>
      </c>
      <c r="N23" s="2">
        <f t="shared" si="4"/>
        <v>16</v>
      </c>
    </row>
    <row r="24" spans="2:14">
      <c r="B24" s="18" t="s">
        <v>57</v>
      </c>
      <c r="C24" s="19">
        <v>4</v>
      </c>
      <c r="D24" s="19" t="s">
        <v>254</v>
      </c>
      <c r="E24" s="16" t="str">
        <f t="shared" si="0"/>
        <v>PI</v>
      </c>
      <c r="F24" s="44">
        <v>2.217592592592593E-4</v>
      </c>
      <c r="G24" s="16">
        <f t="shared" si="1"/>
        <v>8</v>
      </c>
      <c r="H24" s="17">
        <f t="shared" si="2"/>
        <v>1</v>
      </c>
      <c r="L24" s="2">
        <f t="shared" si="5"/>
        <v>17</v>
      </c>
      <c r="M24" s="15">
        <f t="shared" si="3"/>
        <v>3.9189814814814816E-4</v>
      </c>
      <c r="N24" s="2">
        <f t="shared" si="4"/>
        <v>17</v>
      </c>
    </row>
    <row r="25" spans="2:14">
      <c r="B25" s="18" t="s">
        <v>57</v>
      </c>
      <c r="C25" s="19">
        <v>5</v>
      </c>
      <c r="D25" s="19" t="s">
        <v>255</v>
      </c>
      <c r="E25" s="16" t="str">
        <f t="shared" si="0"/>
        <v>RS</v>
      </c>
      <c r="F25" s="44"/>
      <c r="G25" s="16" t="str">
        <f t="shared" si="1"/>
        <v>-</v>
      </c>
      <c r="H25" s="17">
        <f t="shared" si="2"/>
        <v>0</v>
      </c>
      <c r="L25" s="2">
        <f t="shared" si="5"/>
        <v>18</v>
      </c>
      <c r="M25" s="15">
        <f t="shared" si="3"/>
        <v>4.5104166666666665E-4</v>
      </c>
      <c r="N25" s="2">
        <f t="shared" si="4"/>
        <v>18</v>
      </c>
    </row>
    <row r="26" spans="2:14">
      <c r="B26" s="18" t="s">
        <v>63</v>
      </c>
      <c r="C26" s="19">
        <v>1</v>
      </c>
      <c r="D26" s="19" t="s">
        <v>256</v>
      </c>
      <c r="E26" s="16" t="str">
        <f t="shared" si="0"/>
        <v>PB</v>
      </c>
      <c r="F26" s="44">
        <v>2.4224537037037034E-4</v>
      </c>
      <c r="G26" s="16">
        <f t="shared" si="1"/>
        <v>13</v>
      </c>
      <c r="H26" s="17">
        <f t="shared" si="2"/>
        <v>0</v>
      </c>
      <c r="L26" s="2">
        <f t="shared" si="5"/>
        <v>19</v>
      </c>
      <c r="M26" s="15" t="str">
        <f t="shared" si="3"/>
        <v xml:space="preserve"> - </v>
      </c>
      <c r="N26" s="2">
        <f t="shared" si="4"/>
        <v>19</v>
      </c>
    </row>
    <row r="27" spans="2:14">
      <c r="B27" s="18" t="s">
        <v>63</v>
      </c>
      <c r="C27" s="19">
        <v>2</v>
      </c>
      <c r="D27" s="19" t="s">
        <v>216</v>
      </c>
      <c r="E27" s="16" t="str">
        <f t="shared" si="0"/>
        <v>TCU</v>
      </c>
      <c r="F27" s="44"/>
      <c r="G27" s="16" t="str">
        <f t="shared" si="1"/>
        <v>-</v>
      </c>
      <c r="H27" s="17">
        <f t="shared" si="2"/>
        <v>0</v>
      </c>
      <c r="L27" s="2">
        <f t="shared" si="5"/>
        <v>20</v>
      </c>
      <c r="M27" s="15" t="str">
        <f t="shared" si="3"/>
        <v xml:space="preserve"> - </v>
      </c>
      <c r="N27" s="2">
        <f t="shared" si="4"/>
        <v>20</v>
      </c>
    </row>
    <row r="28" spans="2:14">
      <c r="B28" s="18" t="s">
        <v>63</v>
      </c>
      <c r="C28" s="19">
        <v>3</v>
      </c>
      <c r="D28" s="19" t="s">
        <v>257</v>
      </c>
      <c r="E28" s="16" t="str">
        <f t="shared" si="0"/>
        <v>PR</v>
      </c>
      <c r="F28" s="44">
        <v>2.0659722222222225E-4</v>
      </c>
      <c r="G28" s="16">
        <f t="shared" si="1"/>
        <v>4</v>
      </c>
      <c r="H28" s="17">
        <f t="shared" si="2"/>
        <v>5</v>
      </c>
      <c r="L28" s="2">
        <f t="shared" si="5"/>
        <v>21</v>
      </c>
      <c r="M28" s="15" t="str">
        <f t="shared" si="3"/>
        <v xml:space="preserve"> - </v>
      </c>
      <c r="N28" s="2">
        <f t="shared" si="4"/>
        <v>21</v>
      </c>
    </row>
    <row r="29" spans="2:14">
      <c r="B29" s="18" t="s">
        <v>63</v>
      </c>
      <c r="C29" s="19">
        <v>4</v>
      </c>
      <c r="D29" s="19" t="s">
        <v>258</v>
      </c>
      <c r="E29" s="16" t="str">
        <f t="shared" si="0"/>
        <v>MSP</v>
      </c>
      <c r="F29" s="44">
        <v>2.3402777777777777E-4</v>
      </c>
      <c r="G29" s="16">
        <f t="shared" si="1"/>
        <v>12</v>
      </c>
      <c r="H29" s="17">
        <f t="shared" si="2"/>
        <v>0</v>
      </c>
      <c r="L29" s="2">
        <f t="shared" si="5"/>
        <v>22</v>
      </c>
      <c r="M29" s="15" t="str">
        <f t="shared" ref="M29" si="6">IFERROR((SMALL(TEMPO,1+L28))," - ")</f>
        <v xml:space="preserve"> - </v>
      </c>
      <c r="N29" s="2">
        <f t="shared" si="4"/>
        <v>22</v>
      </c>
    </row>
    <row r="30" spans="2:14">
      <c r="B30" s="18" t="s">
        <v>63</v>
      </c>
      <c r="C30" s="19">
        <v>5</v>
      </c>
      <c r="D30" s="19" t="s">
        <v>233</v>
      </c>
      <c r="E30" s="16" t="str">
        <f t="shared" ref="E30:E35" si="7">IFERROR((VLOOKUP(D30,DADOS,2,0)),"")</f>
        <v>TCU</v>
      </c>
      <c r="F30" s="44">
        <v>2.2060185185185185E-4</v>
      </c>
      <c r="G30" s="16">
        <f t="shared" si="1"/>
        <v>7</v>
      </c>
      <c r="H30" s="17">
        <f t="shared" ref="H30:H35" si="8">IFERROR((VLOOKUP(G30,PONTOS,4,0)),0)</f>
        <v>2</v>
      </c>
      <c r="L30" s="2">
        <f t="shared" si="5"/>
        <v>23</v>
      </c>
      <c r="M30" s="15" t="str">
        <f t="shared" ref="M30:M35" si="9">IFERROR((SMALL(TEMPO,1+L29))," - ")</f>
        <v xml:space="preserve"> - </v>
      </c>
      <c r="N30" s="2">
        <f t="shared" ref="N30:N35" si="10">L30</f>
        <v>23</v>
      </c>
    </row>
    <row r="31" spans="2:14">
      <c r="B31" s="18" t="s">
        <v>91</v>
      </c>
      <c r="C31" s="19">
        <v>1</v>
      </c>
      <c r="D31" s="19" t="s">
        <v>234</v>
      </c>
      <c r="E31" s="16" t="str">
        <f t="shared" si="7"/>
        <v>PE</v>
      </c>
      <c r="F31" s="44">
        <v>2.2534722222222219E-4</v>
      </c>
      <c r="G31" s="16">
        <f t="shared" si="1"/>
        <v>10</v>
      </c>
      <c r="H31" s="17">
        <f t="shared" si="8"/>
        <v>0</v>
      </c>
      <c r="L31" s="2">
        <f t="shared" si="5"/>
        <v>24</v>
      </c>
      <c r="M31" s="15" t="str">
        <f t="shared" si="9"/>
        <v xml:space="preserve"> - </v>
      </c>
      <c r="N31" s="2">
        <f t="shared" si="10"/>
        <v>24</v>
      </c>
    </row>
    <row r="32" spans="2:14">
      <c r="B32" s="18" t="s">
        <v>91</v>
      </c>
      <c r="C32" s="19">
        <v>2</v>
      </c>
      <c r="D32" s="19" t="s">
        <v>259</v>
      </c>
      <c r="E32" s="16" t="str">
        <f t="shared" si="7"/>
        <v>MT</v>
      </c>
      <c r="F32" s="44">
        <v>3.3414351851851856E-4</v>
      </c>
      <c r="G32" s="16">
        <f t="shared" si="1"/>
        <v>16</v>
      </c>
      <c r="H32" s="17">
        <f t="shared" si="8"/>
        <v>0</v>
      </c>
      <c r="L32" s="2">
        <f t="shared" si="5"/>
        <v>25</v>
      </c>
      <c r="M32" s="15" t="str">
        <f t="shared" si="9"/>
        <v xml:space="preserve"> - </v>
      </c>
      <c r="N32" s="2">
        <f t="shared" si="10"/>
        <v>25</v>
      </c>
    </row>
    <row r="33" spans="2:14">
      <c r="B33" s="18" t="s">
        <v>91</v>
      </c>
      <c r="C33" s="19">
        <v>3</v>
      </c>
      <c r="D33" s="19" t="s">
        <v>236</v>
      </c>
      <c r="E33" s="16" t="str">
        <f t="shared" si="7"/>
        <v>MA</v>
      </c>
      <c r="F33" s="44">
        <v>1.974537037037037E-4</v>
      </c>
      <c r="G33" s="16">
        <f t="shared" si="1"/>
        <v>1</v>
      </c>
      <c r="H33" s="17">
        <f t="shared" si="8"/>
        <v>20</v>
      </c>
      <c r="L33" s="2">
        <f t="shared" si="5"/>
        <v>26</v>
      </c>
      <c r="M33" s="15" t="str">
        <f t="shared" si="9"/>
        <v xml:space="preserve"> - </v>
      </c>
      <c r="N33" s="2">
        <f t="shared" si="10"/>
        <v>26</v>
      </c>
    </row>
    <row r="34" spans="2:14">
      <c r="B34" s="18" t="s">
        <v>91</v>
      </c>
      <c r="C34" s="19">
        <v>4</v>
      </c>
      <c r="D34" s="19" t="s">
        <v>237</v>
      </c>
      <c r="E34" s="16" t="str">
        <f t="shared" si="7"/>
        <v>DF</v>
      </c>
      <c r="F34" s="44"/>
      <c r="G34" s="16" t="str">
        <f t="shared" si="1"/>
        <v>-</v>
      </c>
      <c r="H34" s="17">
        <f t="shared" si="8"/>
        <v>0</v>
      </c>
      <c r="L34" s="2">
        <f t="shared" si="5"/>
        <v>27</v>
      </c>
      <c r="M34" s="15" t="str">
        <f t="shared" si="9"/>
        <v xml:space="preserve"> - </v>
      </c>
      <c r="N34" s="2">
        <f t="shared" si="10"/>
        <v>27</v>
      </c>
    </row>
    <row r="35" spans="2:14">
      <c r="B35" s="18" t="s">
        <v>91</v>
      </c>
      <c r="C35" s="19">
        <v>5</v>
      </c>
      <c r="D35" s="19" t="s">
        <v>260</v>
      </c>
      <c r="E35" s="16" t="str">
        <f t="shared" si="7"/>
        <v>PI</v>
      </c>
      <c r="F35" s="44"/>
      <c r="G35" s="16" t="str">
        <f t="shared" si="1"/>
        <v>-</v>
      </c>
      <c r="H35" s="17">
        <f t="shared" si="8"/>
        <v>0</v>
      </c>
      <c r="L35" s="2">
        <f t="shared" si="5"/>
        <v>28</v>
      </c>
      <c r="M35" s="15" t="str">
        <f t="shared" si="9"/>
        <v xml:space="preserve"> - </v>
      </c>
      <c r="N35" s="2">
        <f t="shared" si="10"/>
        <v>28</v>
      </c>
    </row>
    <row r="36" spans="2:14">
      <c r="F36" s="15"/>
      <c r="L36" s="2"/>
      <c r="M36" s="15"/>
      <c r="N36" s="2"/>
    </row>
    <row r="37" spans="2:14">
      <c r="F37" s="15"/>
      <c r="L37" s="2"/>
      <c r="M37" s="15"/>
      <c r="N37" s="2"/>
    </row>
    <row r="38" spans="2:14" hidden="1">
      <c r="F38" s="15"/>
      <c r="L38" s="2"/>
      <c r="M38" s="15"/>
      <c r="N38" s="2"/>
    </row>
    <row r="39" spans="2:14" hidden="1">
      <c r="F39" s="15"/>
      <c r="L39" s="2"/>
      <c r="M39" s="15"/>
      <c r="N39" s="2"/>
    </row>
    <row r="40" spans="2:14" hidden="1">
      <c r="F40" s="15"/>
      <c r="L40" s="2"/>
      <c r="M40" s="15"/>
      <c r="N40" s="2"/>
    </row>
    <row r="41" spans="2:14" hidden="1">
      <c r="F41" s="15"/>
      <c r="L41" s="2"/>
      <c r="M41" s="15"/>
      <c r="N41" s="2"/>
    </row>
    <row r="42" spans="2:14" hidden="1">
      <c r="F42" s="15"/>
      <c r="L42" s="2"/>
      <c r="M42" s="15"/>
      <c r="N42" s="2"/>
    </row>
    <row r="43" spans="2:14" hidden="1">
      <c r="F43" s="15"/>
      <c r="L43" s="2"/>
      <c r="M43" s="15"/>
      <c r="N43" s="2"/>
    </row>
    <row r="44" spans="2:14" hidden="1">
      <c r="F44" s="15"/>
      <c r="L44" s="2"/>
      <c r="M44" s="15"/>
      <c r="N44" s="2"/>
    </row>
    <row r="45" spans="2:14" hidden="1">
      <c r="L45" s="2"/>
      <c r="M45" s="15"/>
      <c r="N45" s="2"/>
    </row>
    <row r="46" spans="2:14" hidden="1">
      <c r="L46" s="2"/>
      <c r="M46" s="15"/>
      <c r="N46" s="2"/>
    </row>
    <row r="47" spans="2:14" hidden="1">
      <c r="L47" s="2"/>
      <c r="M47" s="15"/>
      <c r="N47" s="2"/>
    </row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E4:G4" xr:uid="{38D867CF-F4BD-4D31-B4AC-2F9DD2957160}">
      <formula1>CATEGORIA</formula1>
    </dataValidation>
    <dataValidation type="list" allowBlank="1" showInputMessage="1" showErrorMessage="1" sqref="D4" xr:uid="{1811A736-8514-4FA5-AFC2-A9B44E37FAB0}">
      <formula1>TIPOPROVA</formula1>
    </dataValidation>
    <dataValidation type="list" allowBlank="1" showInputMessage="1" showErrorMessage="1" sqref="C4" xr:uid="{EBDB6A00-3C37-4301-96FB-78A7616E1560}">
      <formula1>PROVA</formula1>
    </dataValidation>
    <dataValidation type="list" allowBlank="1" showInputMessage="1" showErrorMessage="1" sqref="D8:D44" xr:uid="{5102FCB4-E448-4A62-B973-F69C03B3E770}">
      <formula1>NOME</formula1>
    </dataValidation>
    <dataValidation type="list" allowBlank="1" showInputMessage="1" showErrorMessage="1" sqref="B8:B44" xr:uid="{EF04D3CF-B435-4DBC-9079-978B3977367F}">
      <formula1>SERIE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7F2F7-A69D-4263-B2FE-45A43BAE70EB}">
  <sheetPr codeName="Planilha31">
    <tabColor theme="5" tint="0.59999389629810485"/>
  </sheetPr>
  <dimension ref="A1:N34"/>
  <sheetViews>
    <sheetView showGridLines="0" showRowColHeaders="0" zoomScale="115" zoomScaleNormal="115" workbookViewId="0">
      <pane ySplit="7" topLeftCell="A23" activePane="bottomLeft" state="frozen"/>
      <selection pane="bottomLeft" activeCell="G31" sqref="G31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261</v>
      </c>
      <c r="D4" s="21" t="s">
        <v>210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262</v>
      </c>
      <c r="E8" s="16" t="str">
        <f t="shared" ref="E8:E29" si="0">IFERROR((VLOOKUP(D8,DADOS,2,0)),"")</f>
        <v>AM</v>
      </c>
      <c r="F8" s="44"/>
      <c r="G8" s="16" t="str">
        <f t="shared" ref="G8:G32" si="1">IFERROR((VLOOKUP(F8,$M$8:$N$32,2)),"-")</f>
        <v>-</v>
      </c>
      <c r="H8" s="17">
        <f t="shared" ref="H8:H29" si="2">IFERROR((VLOOKUP(G8,PONTOS,4,0)),0)</f>
        <v>0</v>
      </c>
      <c r="L8" s="2">
        <v>1</v>
      </c>
      <c r="M8" s="15">
        <f>IFERROR((SMALL(TEMPO,1))," - ")</f>
        <v>1.5879629629629631E-4</v>
      </c>
      <c r="N8" s="2">
        <v>1</v>
      </c>
    </row>
    <row r="9" spans="2:14">
      <c r="B9" s="18" t="s">
        <v>40</v>
      </c>
      <c r="C9" s="19">
        <v>2</v>
      </c>
      <c r="D9" s="19" t="s">
        <v>263</v>
      </c>
      <c r="E9" s="16" t="str">
        <f t="shared" si="0"/>
        <v>AL</v>
      </c>
      <c r="F9" s="44">
        <v>2.4780092592592594E-4</v>
      </c>
      <c r="G9" s="16">
        <f t="shared" si="1"/>
        <v>15</v>
      </c>
      <c r="H9" s="17">
        <f t="shared" si="2"/>
        <v>0</v>
      </c>
      <c r="L9" s="2">
        <f>L8+1</f>
        <v>2</v>
      </c>
      <c r="M9" s="15">
        <f t="shared" ref="M9:M28" si="3">IFERROR((SMALL(TEMPO,1+L8))," - ")</f>
        <v>1.8773148148148146E-4</v>
      </c>
      <c r="N9" s="2">
        <f t="shared" ref="N9:N29" si="4">L9</f>
        <v>2</v>
      </c>
    </row>
    <row r="10" spans="2:14">
      <c r="B10" s="18" t="s">
        <v>40</v>
      </c>
      <c r="C10" s="19">
        <v>3</v>
      </c>
      <c r="D10" s="19" t="s">
        <v>264</v>
      </c>
      <c r="E10" s="16" t="str">
        <f t="shared" si="0"/>
        <v>BA</v>
      </c>
      <c r="F10" s="44">
        <v>2.1527777777777778E-4</v>
      </c>
      <c r="G10" s="16">
        <f t="shared" si="1"/>
        <v>12</v>
      </c>
      <c r="H10" s="17">
        <f t="shared" si="2"/>
        <v>0</v>
      </c>
      <c r="L10" s="2">
        <f t="shared" ref="L10:L32" si="5">L9+1</f>
        <v>3</v>
      </c>
      <c r="M10" s="15">
        <f t="shared" si="3"/>
        <v>1.9097222222222223E-4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265</v>
      </c>
      <c r="E11" s="16" t="str">
        <f t="shared" si="0"/>
        <v>RN</v>
      </c>
      <c r="F11" s="44">
        <v>1.9560185185185183E-4</v>
      </c>
      <c r="G11" s="16">
        <f t="shared" si="1"/>
        <v>4</v>
      </c>
      <c r="H11" s="17">
        <f t="shared" si="2"/>
        <v>5</v>
      </c>
      <c r="L11" s="2">
        <f t="shared" si="5"/>
        <v>4</v>
      </c>
      <c r="M11" s="15">
        <f t="shared" si="3"/>
        <v>1.9560185185185183E-4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266</v>
      </c>
      <c r="E12" s="16" t="str">
        <f t="shared" si="0"/>
        <v>TCU</v>
      </c>
      <c r="F12" s="44">
        <v>2.0694444444444441E-4</v>
      </c>
      <c r="G12" s="16">
        <f t="shared" si="1"/>
        <v>9</v>
      </c>
      <c r="H12" s="17">
        <f t="shared" si="2"/>
        <v>0</v>
      </c>
      <c r="L12" s="2">
        <f t="shared" si="5"/>
        <v>5</v>
      </c>
      <c r="M12" s="15">
        <f t="shared" si="3"/>
        <v>2.003472222222222E-4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267</v>
      </c>
      <c r="E13" s="16" t="str">
        <f t="shared" si="0"/>
        <v>TCU</v>
      </c>
      <c r="F13" s="44">
        <v>2.0289351851851851E-4</v>
      </c>
      <c r="G13" s="16">
        <f t="shared" si="1"/>
        <v>7</v>
      </c>
      <c r="H13" s="17">
        <f t="shared" si="2"/>
        <v>2</v>
      </c>
      <c r="L13" s="2">
        <f t="shared" si="5"/>
        <v>6</v>
      </c>
      <c r="M13" s="15">
        <f t="shared" si="3"/>
        <v>2.0219907407407404E-4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268</v>
      </c>
      <c r="E14" s="16" t="str">
        <f t="shared" si="0"/>
        <v>PI</v>
      </c>
      <c r="F14" s="44">
        <v>2.2442129629629627E-4</v>
      </c>
      <c r="G14" s="16">
        <f t="shared" si="1"/>
        <v>14</v>
      </c>
      <c r="H14" s="17">
        <f t="shared" si="2"/>
        <v>0</v>
      </c>
      <c r="L14" s="2">
        <f t="shared" si="5"/>
        <v>7</v>
      </c>
      <c r="M14" s="15">
        <f t="shared" si="3"/>
        <v>2.0289351851851851E-4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269</v>
      </c>
      <c r="E15" s="16" t="str">
        <f t="shared" si="0"/>
        <v>MSP</v>
      </c>
      <c r="F15" s="44">
        <v>1.8773148148148146E-4</v>
      </c>
      <c r="G15" s="16">
        <f t="shared" si="1"/>
        <v>2</v>
      </c>
      <c r="H15" s="17">
        <f t="shared" si="2"/>
        <v>15</v>
      </c>
      <c r="L15" s="2">
        <f t="shared" si="5"/>
        <v>8</v>
      </c>
      <c r="M15" s="15">
        <f t="shared" si="3"/>
        <v>2.0694444444444441E-4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270</v>
      </c>
      <c r="E16" s="16" t="str">
        <f t="shared" si="0"/>
        <v>AM</v>
      </c>
      <c r="F16" s="44">
        <v>2.0694444444444441E-4</v>
      </c>
      <c r="G16" s="16">
        <f t="shared" si="1"/>
        <v>9</v>
      </c>
      <c r="H16" s="17">
        <f t="shared" si="2"/>
        <v>0</v>
      </c>
      <c r="L16" s="2">
        <f t="shared" si="5"/>
        <v>9</v>
      </c>
      <c r="M16" s="15">
        <f t="shared" si="3"/>
        <v>2.0694444444444441E-4</v>
      </c>
      <c r="N16" s="2">
        <f t="shared" si="4"/>
        <v>9</v>
      </c>
    </row>
    <row r="17" spans="2:14">
      <c r="B17" s="18" t="s">
        <v>45</v>
      </c>
      <c r="C17" s="19">
        <v>5</v>
      </c>
      <c r="D17" s="19" t="s">
        <v>244</v>
      </c>
      <c r="E17" s="16" t="str">
        <f t="shared" si="0"/>
        <v>PE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>
        <f t="shared" si="3"/>
        <v>2.0787037037037039E-4</v>
      </c>
      <c r="N17" s="2">
        <f t="shared" si="4"/>
        <v>10</v>
      </c>
    </row>
    <row r="18" spans="2:14">
      <c r="B18" s="18" t="s">
        <v>51</v>
      </c>
      <c r="C18" s="19">
        <v>1</v>
      </c>
      <c r="D18" s="19" t="s">
        <v>271</v>
      </c>
      <c r="E18" s="16" t="str">
        <f t="shared" si="0"/>
        <v>RN</v>
      </c>
      <c r="F18" s="44">
        <v>2.0219907407407404E-4</v>
      </c>
      <c r="G18" s="16">
        <f t="shared" si="1"/>
        <v>6</v>
      </c>
      <c r="H18" s="17">
        <f t="shared" si="2"/>
        <v>3</v>
      </c>
      <c r="L18" s="2">
        <f t="shared" si="5"/>
        <v>11</v>
      </c>
      <c r="M18" s="15">
        <f t="shared" si="3"/>
        <v>2.0902777777777779E-4</v>
      </c>
      <c r="N18" s="2">
        <f t="shared" si="4"/>
        <v>11</v>
      </c>
    </row>
    <row r="19" spans="2:14">
      <c r="B19" s="18" t="s">
        <v>51</v>
      </c>
      <c r="C19" s="19">
        <v>2</v>
      </c>
      <c r="D19" s="19" t="s">
        <v>272</v>
      </c>
      <c r="E19" s="16" t="str">
        <f t="shared" si="0"/>
        <v>BA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>
        <f t="shared" si="3"/>
        <v>2.1527777777777778E-4</v>
      </c>
      <c r="N19" s="2">
        <f t="shared" si="4"/>
        <v>12</v>
      </c>
    </row>
    <row r="20" spans="2:14">
      <c r="B20" s="18" t="s">
        <v>51</v>
      </c>
      <c r="C20" s="19">
        <v>3</v>
      </c>
      <c r="D20" s="19" t="s">
        <v>273</v>
      </c>
      <c r="E20" s="16" t="str">
        <f t="shared" si="0"/>
        <v>MT</v>
      </c>
      <c r="F20" s="44">
        <v>3.7511574074074069E-4</v>
      </c>
      <c r="G20" s="16">
        <f t="shared" si="1"/>
        <v>19</v>
      </c>
      <c r="H20" s="17">
        <f t="shared" si="2"/>
        <v>0</v>
      </c>
      <c r="L20" s="2">
        <f t="shared" si="5"/>
        <v>13</v>
      </c>
      <c r="M20" s="15">
        <f t="shared" si="3"/>
        <v>2.208333333333333E-4</v>
      </c>
      <c r="N20" s="2">
        <f t="shared" si="4"/>
        <v>13</v>
      </c>
    </row>
    <row r="21" spans="2:14">
      <c r="B21" s="18" t="s">
        <v>51</v>
      </c>
      <c r="C21" s="19">
        <v>4</v>
      </c>
      <c r="D21" s="19" t="s">
        <v>274</v>
      </c>
      <c r="E21" s="16" t="str">
        <f t="shared" si="0"/>
        <v>PI</v>
      </c>
      <c r="F21" s="44">
        <v>2.003472222222222E-4</v>
      </c>
      <c r="G21" s="16">
        <f t="shared" si="1"/>
        <v>5</v>
      </c>
      <c r="H21" s="17">
        <f t="shared" si="2"/>
        <v>4</v>
      </c>
      <c r="L21" s="2">
        <f t="shared" si="5"/>
        <v>14</v>
      </c>
      <c r="M21" s="15">
        <f t="shared" si="3"/>
        <v>2.2442129629629627E-4</v>
      </c>
      <c r="N21" s="2">
        <f t="shared" si="4"/>
        <v>14</v>
      </c>
    </row>
    <row r="22" spans="2:14">
      <c r="B22" s="18" t="s">
        <v>51</v>
      </c>
      <c r="C22" s="19">
        <v>5</v>
      </c>
      <c r="D22" s="19" t="s">
        <v>275</v>
      </c>
      <c r="E22" s="16" t="str">
        <f t="shared" si="0"/>
        <v>RS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>
        <f t="shared" si="3"/>
        <v>2.4780092592592594E-4</v>
      </c>
      <c r="N22" s="2">
        <f t="shared" si="4"/>
        <v>15</v>
      </c>
    </row>
    <row r="23" spans="2:14">
      <c r="B23" s="18" t="s">
        <v>57</v>
      </c>
      <c r="C23" s="19">
        <v>1</v>
      </c>
      <c r="D23" s="19" t="s">
        <v>276</v>
      </c>
      <c r="E23" s="16" t="str">
        <f t="shared" si="0"/>
        <v>AC</v>
      </c>
      <c r="F23" s="44">
        <v>1.9097222222222223E-4</v>
      </c>
      <c r="G23" s="16">
        <f t="shared" si="1"/>
        <v>3</v>
      </c>
      <c r="H23" s="17">
        <f t="shared" si="2"/>
        <v>10</v>
      </c>
      <c r="L23" s="2">
        <f t="shared" si="5"/>
        <v>16</v>
      </c>
      <c r="M23" s="15">
        <f t="shared" si="3"/>
        <v>2.6076388888888888E-4</v>
      </c>
      <c r="N23" s="2">
        <f t="shared" si="4"/>
        <v>16</v>
      </c>
    </row>
    <row r="24" spans="2:14">
      <c r="B24" s="18" t="s">
        <v>57</v>
      </c>
      <c r="C24" s="19">
        <v>2</v>
      </c>
      <c r="D24" s="19" t="s">
        <v>253</v>
      </c>
      <c r="E24" s="16" t="str">
        <f t="shared" si="0"/>
        <v>RN</v>
      </c>
      <c r="F24" s="44">
        <v>2.0787037037037039E-4</v>
      </c>
      <c r="G24" s="16">
        <f t="shared" si="1"/>
        <v>10</v>
      </c>
      <c r="H24" s="17">
        <f t="shared" si="2"/>
        <v>0</v>
      </c>
      <c r="L24" s="2">
        <f t="shared" si="5"/>
        <v>17</v>
      </c>
      <c r="M24" s="15">
        <f t="shared" si="3"/>
        <v>2.6655092592592594E-4</v>
      </c>
      <c r="N24" s="2">
        <f t="shared" si="4"/>
        <v>17</v>
      </c>
    </row>
    <row r="25" spans="2:14">
      <c r="B25" s="18" t="s">
        <v>57</v>
      </c>
      <c r="C25" s="19">
        <v>3</v>
      </c>
      <c r="D25" s="19" t="s">
        <v>277</v>
      </c>
      <c r="E25" s="16" t="str">
        <f t="shared" si="0"/>
        <v>RS</v>
      </c>
      <c r="F25" s="44">
        <v>2.6655092592592594E-4</v>
      </c>
      <c r="G25" s="16">
        <f t="shared" si="1"/>
        <v>17</v>
      </c>
      <c r="H25" s="17">
        <f t="shared" si="2"/>
        <v>0</v>
      </c>
      <c r="L25" s="2">
        <f t="shared" si="5"/>
        <v>18</v>
      </c>
      <c r="M25" s="15">
        <f t="shared" si="3"/>
        <v>2.8032407407407406E-4</v>
      </c>
      <c r="N25" s="2">
        <f t="shared" si="4"/>
        <v>18</v>
      </c>
    </row>
    <row r="26" spans="2:14">
      <c r="B26" s="18" t="s">
        <v>57</v>
      </c>
      <c r="C26" s="19">
        <v>4</v>
      </c>
      <c r="D26" s="19" t="s">
        <v>255</v>
      </c>
      <c r="E26" s="16" t="str">
        <f t="shared" si="0"/>
        <v>RS</v>
      </c>
      <c r="F26" s="44"/>
      <c r="G26" s="16" t="str">
        <f t="shared" si="1"/>
        <v>-</v>
      </c>
      <c r="H26" s="17">
        <f t="shared" si="2"/>
        <v>0</v>
      </c>
      <c r="L26" s="2">
        <f t="shared" si="5"/>
        <v>19</v>
      </c>
      <c r="M26" s="15">
        <f t="shared" si="3"/>
        <v>3.7511574074074069E-4</v>
      </c>
      <c r="N26" s="2">
        <f t="shared" si="4"/>
        <v>19</v>
      </c>
    </row>
    <row r="27" spans="2:14">
      <c r="B27" s="18" t="s">
        <v>57</v>
      </c>
      <c r="C27" s="19">
        <v>5</v>
      </c>
      <c r="D27" s="19" t="s">
        <v>278</v>
      </c>
      <c r="E27" s="16" t="str">
        <f t="shared" si="0"/>
        <v>MT</v>
      </c>
      <c r="F27" s="44">
        <v>2.6076388888888888E-4</v>
      </c>
      <c r="G27" s="16">
        <f t="shared" si="1"/>
        <v>16</v>
      </c>
      <c r="H27" s="17">
        <f t="shared" si="2"/>
        <v>0</v>
      </c>
      <c r="L27" s="2">
        <f t="shared" si="5"/>
        <v>20</v>
      </c>
      <c r="M27" s="15" t="str">
        <f t="shared" si="3"/>
        <v xml:space="preserve"> - </v>
      </c>
      <c r="N27" s="2">
        <f t="shared" si="4"/>
        <v>20</v>
      </c>
    </row>
    <row r="28" spans="2:14">
      <c r="B28" s="18" t="s">
        <v>63</v>
      </c>
      <c r="C28" s="19">
        <v>1</v>
      </c>
      <c r="D28" s="19" t="s">
        <v>279</v>
      </c>
      <c r="E28" s="16" t="str">
        <f t="shared" si="0"/>
        <v>MSP</v>
      </c>
      <c r="F28" s="44">
        <v>2.8032407407407406E-4</v>
      </c>
      <c r="G28" s="16">
        <f t="shared" si="1"/>
        <v>18</v>
      </c>
      <c r="H28" s="17">
        <f t="shared" si="2"/>
        <v>0</v>
      </c>
      <c r="L28" s="2">
        <f t="shared" si="5"/>
        <v>21</v>
      </c>
      <c r="M28" s="15" t="str">
        <f t="shared" si="3"/>
        <v xml:space="preserve"> - </v>
      </c>
      <c r="N28" s="2">
        <f t="shared" si="4"/>
        <v>21</v>
      </c>
    </row>
    <row r="29" spans="2:14">
      <c r="B29" s="18" t="s">
        <v>63</v>
      </c>
      <c r="C29" s="19">
        <v>2</v>
      </c>
      <c r="D29" s="19" t="s">
        <v>280</v>
      </c>
      <c r="E29" s="16" t="str">
        <f t="shared" si="0"/>
        <v>BA</v>
      </c>
      <c r="F29" s="44">
        <v>1.5879629629629631E-4</v>
      </c>
      <c r="G29" s="16">
        <f t="shared" si="1"/>
        <v>1</v>
      </c>
      <c r="H29" s="17">
        <f t="shared" si="2"/>
        <v>20</v>
      </c>
      <c r="L29" s="2">
        <f t="shared" si="5"/>
        <v>22</v>
      </c>
      <c r="M29" s="15" t="str">
        <f t="shared" ref="M29" si="6">IFERROR((SMALL(TEMPO,1+L28))," - ")</f>
        <v xml:space="preserve"> - </v>
      </c>
      <c r="N29" s="2">
        <f t="shared" si="4"/>
        <v>22</v>
      </c>
    </row>
    <row r="30" spans="2:14">
      <c r="B30" s="18" t="s">
        <v>63</v>
      </c>
      <c r="C30" s="19">
        <v>3</v>
      </c>
      <c r="D30" s="19" t="s">
        <v>281</v>
      </c>
      <c r="E30" s="16" t="str">
        <f t="shared" ref="E30:E32" si="7">IFERROR((VLOOKUP(D30,DADOS,2,0)),"")</f>
        <v>RJ</v>
      </c>
      <c r="F30" s="44">
        <v>2.0902777777777779E-4</v>
      </c>
      <c r="G30" s="16">
        <f t="shared" si="1"/>
        <v>11</v>
      </c>
      <c r="H30" s="17">
        <f t="shared" ref="H30:H32" si="8">IFERROR((VLOOKUP(G30,PONTOS,4,0)),0)</f>
        <v>0</v>
      </c>
      <c r="L30" s="2">
        <f t="shared" si="5"/>
        <v>23</v>
      </c>
      <c r="M30" s="15" t="str">
        <f t="shared" ref="M30:M32" si="9">IFERROR((SMALL(TEMPO,1+L29))," - ")</f>
        <v xml:space="preserve"> - </v>
      </c>
      <c r="N30" s="2">
        <f t="shared" ref="N30:N32" si="10">L30</f>
        <v>23</v>
      </c>
    </row>
    <row r="31" spans="2:14">
      <c r="B31" s="18" t="s">
        <v>63</v>
      </c>
      <c r="C31" s="19">
        <v>4</v>
      </c>
      <c r="D31" s="19" t="s">
        <v>282</v>
      </c>
      <c r="E31" s="16" t="str">
        <f t="shared" si="7"/>
        <v>AM</v>
      </c>
      <c r="F31" s="44">
        <v>2.208333333333333E-4</v>
      </c>
      <c r="G31" s="16">
        <f t="shared" si="1"/>
        <v>13</v>
      </c>
      <c r="H31" s="17">
        <f t="shared" si="8"/>
        <v>0</v>
      </c>
      <c r="L31" s="2">
        <f t="shared" si="5"/>
        <v>24</v>
      </c>
      <c r="M31" s="15" t="str">
        <f t="shared" si="9"/>
        <v xml:space="preserve"> - </v>
      </c>
      <c r="N31" s="2">
        <f t="shared" si="10"/>
        <v>24</v>
      </c>
    </row>
    <row r="32" spans="2:14">
      <c r="B32" s="18" t="s">
        <v>63</v>
      </c>
      <c r="C32" s="19">
        <v>5</v>
      </c>
      <c r="D32" s="19" t="s">
        <v>283</v>
      </c>
      <c r="E32" s="16" t="str">
        <f t="shared" si="7"/>
        <v>MT</v>
      </c>
      <c r="F32" s="44"/>
      <c r="G32" s="16" t="str">
        <f t="shared" si="1"/>
        <v>-</v>
      </c>
      <c r="H32" s="17">
        <f t="shared" si="8"/>
        <v>0</v>
      </c>
      <c r="L32" s="2">
        <f t="shared" si="5"/>
        <v>25</v>
      </c>
      <c r="M32" s="15" t="str">
        <f t="shared" si="9"/>
        <v xml:space="preserve"> - </v>
      </c>
      <c r="N32" s="2">
        <f t="shared" si="10"/>
        <v>25</v>
      </c>
    </row>
    <row r="33" ht="14.45" customHeight="1"/>
    <row r="3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AE5E0C28-803D-4159-8507-6891E7F46BE1}">
      <formula1>PROVA</formula1>
    </dataValidation>
    <dataValidation type="list" allowBlank="1" showInputMessage="1" showErrorMessage="1" sqref="D4" xr:uid="{CA12EDA8-7975-40AE-9BC0-769E4648B498}">
      <formula1>TIPOPROVA</formula1>
    </dataValidation>
    <dataValidation type="list" allowBlank="1" showInputMessage="1" showErrorMessage="1" sqref="E4:G4" xr:uid="{A9DD07BF-C3A0-4E66-85A2-2A9DF740F70B}">
      <formula1>CATEGORIA</formula1>
    </dataValidation>
    <dataValidation type="list" allowBlank="1" showInputMessage="1" showErrorMessage="1" sqref="B8:B32" xr:uid="{C642AE5D-C2CE-47ED-9890-334052B15A67}">
      <formula1>SERIE</formula1>
    </dataValidation>
    <dataValidation type="list" allowBlank="1" showInputMessage="1" showErrorMessage="1" sqref="D8:D32" xr:uid="{975C07F3-B298-4FE9-AD55-11CAB1C14577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A2C64-5039-4D93-AB80-0E443DF088AA}">
  <sheetPr codeName="Planilha32">
    <tabColor theme="5" tint="0.59999389629810485"/>
  </sheetPr>
  <dimension ref="A1:N15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284</v>
      </c>
      <c r="D4" s="21" t="s">
        <v>285</v>
      </c>
      <c r="E4" s="59" t="s">
        <v>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2</v>
      </c>
      <c r="D8" s="19" t="s">
        <v>211</v>
      </c>
      <c r="E8" s="16" t="str">
        <f t="shared" ref="E8:E13" si="0">IFERROR((VLOOKUP(D8,DADOS,2,0)),"")</f>
        <v>DF</v>
      </c>
      <c r="F8" s="44">
        <v>3.6712962962962958E-4</v>
      </c>
      <c r="G8" s="16">
        <f t="shared" ref="G8:G13" si="1">IFERROR((VLOOKUP(F8,$M$8:$N$13,2)),"-")</f>
        <v>4</v>
      </c>
      <c r="H8" s="17">
        <f t="shared" ref="H8:H13" si="2">IFERROR((VLOOKUP(G8,PONTOS,4,0)),0)</f>
        <v>5</v>
      </c>
      <c r="L8" s="2">
        <v>1</v>
      </c>
      <c r="M8" s="15">
        <f>IFERROR((SMALL(TEMPO,1))," - ")</f>
        <v>2.9803240740740739E-4</v>
      </c>
      <c r="N8" s="2">
        <v>1</v>
      </c>
    </row>
    <row r="9" spans="2:14">
      <c r="B9" s="18" t="s">
        <v>40</v>
      </c>
      <c r="C9" s="19">
        <v>3</v>
      </c>
      <c r="D9" s="19" t="s">
        <v>212</v>
      </c>
      <c r="E9" s="16" t="str">
        <f t="shared" si="0"/>
        <v>RJ</v>
      </c>
      <c r="F9" s="44">
        <v>3.1793981481481479E-4</v>
      </c>
      <c r="G9" s="16">
        <f t="shared" si="1"/>
        <v>2</v>
      </c>
      <c r="H9" s="17">
        <f t="shared" si="2"/>
        <v>15</v>
      </c>
      <c r="L9" s="2">
        <f>L8+1</f>
        <v>2</v>
      </c>
      <c r="M9" s="15">
        <f t="shared" ref="M9:M13" si="3">IFERROR((SMALL(TEMPO,1+L8))," - ")</f>
        <v>3.1793981481481479E-4</v>
      </c>
      <c r="N9" s="2">
        <f t="shared" ref="N9:N13" si="4">L9</f>
        <v>2</v>
      </c>
    </row>
    <row r="10" spans="2:14">
      <c r="B10" s="18" t="s">
        <v>40</v>
      </c>
      <c r="C10" s="19">
        <v>4</v>
      </c>
      <c r="D10" s="19" t="s">
        <v>214</v>
      </c>
      <c r="E10" s="16" t="str">
        <f t="shared" si="0"/>
        <v>GO</v>
      </c>
      <c r="F10" s="44">
        <v>3.5532407407407404E-4</v>
      </c>
      <c r="G10" s="16">
        <f t="shared" si="1"/>
        <v>3</v>
      </c>
      <c r="H10" s="17">
        <f t="shared" si="2"/>
        <v>10</v>
      </c>
      <c r="L10" s="2">
        <f t="shared" ref="L10:L13" si="5">L9+1</f>
        <v>3</v>
      </c>
      <c r="M10" s="15">
        <f t="shared" si="3"/>
        <v>3.5532407407407404E-4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215</v>
      </c>
      <c r="E11" s="16" t="str">
        <f t="shared" si="0"/>
        <v>PI</v>
      </c>
      <c r="F11" s="44"/>
      <c r="G11" s="16" t="str">
        <f t="shared" si="1"/>
        <v>-</v>
      </c>
      <c r="H11" s="17">
        <f t="shared" si="2"/>
        <v>0</v>
      </c>
      <c r="L11" s="2">
        <f t="shared" si="5"/>
        <v>4</v>
      </c>
      <c r="M11" s="15">
        <f t="shared" si="3"/>
        <v>3.6712962962962958E-4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216</v>
      </c>
      <c r="E12" s="16" t="str">
        <f t="shared" si="0"/>
        <v>TCU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 t="str">
        <f t="shared" si="3"/>
        <v xml:space="preserve"> - 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217</v>
      </c>
      <c r="E13" s="16" t="str">
        <f t="shared" si="0"/>
        <v>PE</v>
      </c>
      <c r="F13" s="44">
        <v>2.9803240740740739E-4</v>
      </c>
      <c r="G13" s="16">
        <f t="shared" si="1"/>
        <v>1</v>
      </c>
      <c r="H13" s="17">
        <f t="shared" si="2"/>
        <v>20</v>
      </c>
      <c r="L13" s="2">
        <f t="shared" si="5"/>
        <v>6</v>
      </c>
      <c r="M13" s="15" t="str">
        <f t="shared" si="3"/>
        <v xml:space="preserve"> - </v>
      </c>
      <c r="N13" s="2">
        <f t="shared" si="4"/>
        <v>6</v>
      </c>
    </row>
    <row r="14" spans="2:14"/>
    <row r="15" spans="2:14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13" xr:uid="{A8DE2A52-967A-4248-BE03-AA07C090939C}">
      <formula1>NOME</formula1>
    </dataValidation>
    <dataValidation type="list" allowBlank="1" showInputMessage="1" showErrorMessage="1" sqref="B8:B13" xr:uid="{AC379AAD-AC27-4F37-B997-51D48385B38F}">
      <formula1>SERIE</formula1>
    </dataValidation>
    <dataValidation type="list" allowBlank="1" showInputMessage="1" showErrorMessage="1" sqref="E4:G4" xr:uid="{54EFBB06-3A87-4CE2-A603-617AB4CD6BAF}">
      <formula1>CATEGORIA</formula1>
    </dataValidation>
    <dataValidation type="list" allowBlank="1" showInputMessage="1" showErrorMessage="1" sqref="D4" xr:uid="{10361B46-18BE-4545-BEBE-A1F7176468EB}">
      <formula1>TIPOPROVA</formula1>
    </dataValidation>
    <dataValidation type="list" allowBlank="1" showInputMessage="1" showErrorMessage="1" sqref="C4" xr:uid="{809D3DB2-1D6B-4D8A-9C4A-146BC12D4EC7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D8F65-4E26-4888-84B7-46B76BF9B2F1}">
  <sheetPr codeName="Planilha33">
    <tabColor theme="5" tint="0.59999389629810485"/>
  </sheetPr>
  <dimension ref="A1:N26"/>
  <sheetViews>
    <sheetView showGridLines="0" showRowColHeaders="0" zoomScale="115" zoomScaleNormal="115" workbookViewId="0">
      <pane ySplit="7" topLeftCell="A8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286</v>
      </c>
      <c r="D4" s="21" t="s">
        <v>285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3</v>
      </c>
      <c r="D8" s="19" t="s">
        <v>221</v>
      </c>
      <c r="E8" s="16" t="str">
        <f t="shared" ref="E8:E24" si="0">IFERROR((VLOOKUP(D8,DADOS,2,0)),"")</f>
        <v>RS</v>
      </c>
      <c r="F8" s="44"/>
      <c r="G8" s="16" t="str">
        <f t="shared" ref="G8:G24" si="1">IFERROR((VLOOKUP(F8,$M$8:$N$24,2)),"-")</f>
        <v>-</v>
      </c>
      <c r="H8" s="17">
        <f t="shared" ref="H8:H24" si="2">IFERROR((VLOOKUP(G8,PONTOS,4,0)),0)</f>
        <v>0</v>
      </c>
      <c r="L8" s="2">
        <v>1</v>
      </c>
      <c r="M8" s="15">
        <f>IFERROR((SMALL(TEMPO,1))," - ")</f>
        <v>2.5393518518518522E-4</v>
      </c>
      <c r="N8" s="2">
        <v>1</v>
      </c>
    </row>
    <row r="9" spans="2:14">
      <c r="B9" s="18" t="s">
        <v>40</v>
      </c>
      <c r="C9" s="19">
        <v>4</v>
      </c>
      <c r="D9" s="19" t="s">
        <v>224</v>
      </c>
      <c r="E9" s="16" t="str">
        <f t="shared" si="0"/>
        <v>RS</v>
      </c>
      <c r="F9" s="44">
        <v>3.5046296296296301E-4</v>
      </c>
      <c r="G9" s="16">
        <f t="shared" si="1"/>
        <v>7</v>
      </c>
      <c r="H9" s="17">
        <f t="shared" si="2"/>
        <v>2</v>
      </c>
      <c r="L9" s="2">
        <f>L8+1</f>
        <v>2</v>
      </c>
      <c r="M9" s="15">
        <f t="shared" ref="M9:M24" si="3">IFERROR((SMALL(TEMPO,1+L8))," - ")</f>
        <v>2.640046296296296E-4</v>
      </c>
      <c r="N9" s="2">
        <f t="shared" ref="N9:N24" si="4">L9</f>
        <v>2</v>
      </c>
    </row>
    <row r="10" spans="2:14">
      <c r="B10" s="18" t="s">
        <v>45</v>
      </c>
      <c r="C10" s="19">
        <v>1</v>
      </c>
      <c r="D10" s="19" t="s">
        <v>287</v>
      </c>
      <c r="E10" s="16" t="str">
        <f t="shared" si="0"/>
        <v>RJ</v>
      </c>
      <c r="F10" s="44">
        <v>3.4606481481481484E-4</v>
      </c>
      <c r="G10" s="16">
        <f t="shared" si="1"/>
        <v>6</v>
      </c>
      <c r="H10" s="17">
        <f t="shared" si="2"/>
        <v>3</v>
      </c>
      <c r="L10" s="2">
        <f t="shared" ref="L10:L24" si="5">L9+1</f>
        <v>3</v>
      </c>
      <c r="M10" s="15">
        <f t="shared" si="3"/>
        <v>3.0231481481481483E-4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288</v>
      </c>
      <c r="E11" s="16" t="str">
        <f t="shared" si="0"/>
        <v>PI</v>
      </c>
      <c r="F11" s="44"/>
      <c r="G11" s="16" t="str">
        <f t="shared" si="1"/>
        <v>-</v>
      </c>
      <c r="H11" s="17">
        <f t="shared" si="2"/>
        <v>0</v>
      </c>
      <c r="L11" s="2">
        <f t="shared" si="5"/>
        <v>4</v>
      </c>
      <c r="M11" s="15">
        <f t="shared" si="3"/>
        <v>3.1585648148148147E-4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213</v>
      </c>
      <c r="E12" s="16" t="str">
        <f t="shared" si="0"/>
        <v>MA</v>
      </c>
      <c r="F12" s="44">
        <v>3.8773148148148152E-4</v>
      </c>
      <c r="G12" s="16">
        <f t="shared" si="1"/>
        <v>9</v>
      </c>
      <c r="H12" s="17">
        <f t="shared" si="2"/>
        <v>0</v>
      </c>
      <c r="L12" s="2">
        <f t="shared" si="5"/>
        <v>5</v>
      </c>
      <c r="M12" s="15">
        <f t="shared" si="3"/>
        <v>3.1759259259259262E-4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228</v>
      </c>
      <c r="E13" s="16" t="str">
        <f t="shared" si="0"/>
        <v>URU</v>
      </c>
      <c r="F13" s="44">
        <v>3.1759259259259262E-4</v>
      </c>
      <c r="G13" s="16">
        <f t="shared" si="1"/>
        <v>5</v>
      </c>
      <c r="H13" s="17">
        <f t="shared" si="2"/>
        <v>4</v>
      </c>
      <c r="L13" s="2">
        <f t="shared" si="5"/>
        <v>6</v>
      </c>
      <c r="M13" s="15">
        <f t="shared" si="3"/>
        <v>3.4606481481481484E-4</v>
      </c>
      <c r="N13" s="2">
        <f t="shared" si="4"/>
        <v>6</v>
      </c>
    </row>
    <row r="14" spans="2:14">
      <c r="B14" s="18" t="s">
        <v>45</v>
      </c>
      <c r="C14" s="19">
        <v>5</v>
      </c>
      <c r="D14" s="19" t="s">
        <v>289</v>
      </c>
      <c r="E14" s="16" t="str">
        <f t="shared" si="0"/>
        <v>GO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>
        <f t="shared" si="3"/>
        <v>3.5046296296296301E-4</v>
      </c>
      <c r="N14" s="2">
        <f t="shared" si="4"/>
        <v>7</v>
      </c>
    </row>
    <row r="15" spans="2:14">
      <c r="B15" s="18" t="s">
        <v>51</v>
      </c>
      <c r="C15" s="19">
        <v>1</v>
      </c>
      <c r="D15" s="19" t="s">
        <v>290</v>
      </c>
      <c r="E15" s="16" t="str">
        <f t="shared" si="0"/>
        <v>GO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>
        <f t="shared" si="3"/>
        <v>3.7280092592592595E-4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216</v>
      </c>
      <c r="E16" s="16" t="str">
        <f t="shared" si="0"/>
        <v>TCU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3.8773148148148152E-4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291</v>
      </c>
      <c r="E17" s="16" t="str">
        <f t="shared" si="0"/>
        <v>PI</v>
      </c>
      <c r="F17" s="44">
        <v>4.1597222222222225E-4</v>
      </c>
      <c r="G17" s="16">
        <f t="shared" si="1"/>
        <v>10</v>
      </c>
      <c r="H17" s="17">
        <f t="shared" si="2"/>
        <v>0</v>
      </c>
      <c r="L17" s="2">
        <f t="shared" si="5"/>
        <v>10</v>
      </c>
      <c r="M17" s="15">
        <f t="shared" si="3"/>
        <v>4.1597222222222225E-4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230</v>
      </c>
      <c r="E18" s="16" t="str">
        <f t="shared" si="0"/>
        <v>RN</v>
      </c>
      <c r="F18" s="44">
        <v>3.1585648148148147E-4</v>
      </c>
      <c r="G18" s="16">
        <f t="shared" si="1"/>
        <v>4</v>
      </c>
      <c r="H18" s="17">
        <f t="shared" si="2"/>
        <v>5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5</v>
      </c>
      <c r="D19" s="19" t="s">
        <v>231</v>
      </c>
      <c r="E19" s="16" t="str">
        <f t="shared" si="0"/>
        <v>DF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57</v>
      </c>
      <c r="C20" s="19">
        <v>1</v>
      </c>
      <c r="D20" s="19" t="s">
        <v>233</v>
      </c>
      <c r="E20" s="16" t="str">
        <f t="shared" si="0"/>
        <v>TCU</v>
      </c>
      <c r="F20" s="44">
        <v>3.0231481481481483E-4</v>
      </c>
      <c r="G20" s="16">
        <f t="shared" si="1"/>
        <v>3</v>
      </c>
      <c r="H20" s="17">
        <f t="shared" si="2"/>
        <v>10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57</v>
      </c>
      <c r="C21" s="19">
        <v>2</v>
      </c>
      <c r="D21" s="19" t="s">
        <v>234</v>
      </c>
      <c r="E21" s="16" t="str">
        <f t="shared" si="0"/>
        <v>PE</v>
      </c>
      <c r="F21" s="44">
        <v>3.7280092592592595E-4</v>
      </c>
      <c r="G21" s="16">
        <f t="shared" si="1"/>
        <v>8</v>
      </c>
      <c r="H21" s="17">
        <f t="shared" si="2"/>
        <v>1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3</v>
      </c>
      <c r="D22" s="19" t="s">
        <v>235</v>
      </c>
      <c r="E22" s="16" t="str">
        <f t="shared" si="0"/>
        <v>DF</v>
      </c>
      <c r="F22" s="44">
        <v>2.5393518518518522E-4</v>
      </c>
      <c r="G22" s="16">
        <f t="shared" si="1"/>
        <v>1</v>
      </c>
      <c r="H22" s="17">
        <f t="shared" si="2"/>
        <v>20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4</v>
      </c>
      <c r="D23" s="19" t="s">
        <v>292</v>
      </c>
      <c r="E23" s="16" t="str">
        <f t="shared" si="0"/>
        <v>PI</v>
      </c>
      <c r="F23" s="44"/>
      <c r="G23" s="16" t="str">
        <f t="shared" si="1"/>
        <v>-</v>
      </c>
      <c r="H23" s="17">
        <f t="shared" si="2"/>
        <v>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5</v>
      </c>
      <c r="D24" s="19" t="s">
        <v>238</v>
      </c>
      <c r="E24" s="16" t="str">
        <f t="shared" si="0"/>
        <v>GO</v>
      </c>
      <c r="F24" s="44">
        <v>2.640046296296296E-4</v>
      </c>
      <c r="G24" s="16">
        <f t="shared" si="1"/>
        <v>2</v>
      </c>
      <c r="H24" s="17">
        <f t="shared" si="2"/>
        <v>15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 ht="14.45" customHeight="1"/>
    <row r="26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18A6BF45-60D3-43FA-9B18-D2FD0752944A}">
      <formula1>PROVA</formula1>
    </dataValidation>
    <dataValidation type="list" allowBlank="1" showInputMessage="1" showErrorMessage="1" sqref="D4" xr:uid="{6D7D332E-E455-47BB-B522-6FEF2744D65D}">
      <formula1>TIPOPROVA</formula1>
    </dataValidation>
    <dataValidation type="list" allowBlank="1" showInputMessage="1" showErrorMessage="1" sqref="E4:G4" xr:uid="{2DE6A60A-5DD8-4933-8312-6E6BEDA8AF43}">
      <formula1>CATEGORIA</formula1>
    </dataValidation>
    <dataValidation type="list" allowBlank="1" showInputMessage="1" showErrorMessage="1" sqref="B8:B24" xr:uid="{0BF1A53A-18CF-4389-AF0F-263F454A5381}">
      <formula1>SERIE</formula1>
    </dataValidation>
    <dataValidation type="list" allowBlank="1" showInputMessage="1" showErrorMessage="1" sqref="D8:D24" xr:uid="{1B82B936-2A2B-4D29-A479-46DA67A62ED5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D50A-0750-4BE0-B30A-F78AFAC53A7C}">
  <sheetPr codeName="Planilha34">
    <tabColor theme="5" tint="0.59999389629810485"/>
  </sheetPr>
  <dimension ref="A1:N50"/>
  <sheetViews>
    <sheetView showGridLines="0" showRowColHeaders="0" zoomScale="115" zoomScaleNormal="115" workbookViewId="0">
      <pane ySplit="7" topLeftCell="A8" activePane="bottomLeft" state="frozen"/>
      <selection pane="bottomLeft" activeCell="G22" sqref="G22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293</v>
      </c>
      <c r="D4" s="21" t="s">
        <v>285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241</v>
      </c>
      <c r="E8" s="16" t="str">
        <f t="shared" ref="E8:E22" si="0">IFERROR((VLOOKUP(D8,DADOS,2,0)),"")</f>
        <v>RN</v>
      </c>
      <c r="F8" s="44">
        <v>3.7835648148148147E-4</v>
      </c>
      <c r="G8" s="16">
        <f t="shared" ref="G8:G22" si="1">IFERROR((VLOOKUP(F8,$M$8:$N$33,2)),"-")</f>
        <v>7</v>
      </c>
      <c r="H8" s="17">
        <f t="shared" ref="H8:H22" si="2">IFERROR((VLOOKUP(G8,PONTOS,4,0)),0)</f>
        <v>2</v>
      </c>
      <c r="L8" s="2">
        <v>1</v>
      </c>
      <c r="M8" s="15">
        <f>IFERROR((SMALL(TEMPO,1))," - ")</f>
        <v>2.8020833333333332E-4</v>
      </c>
      <c r="N8" s="2">
        <v>1</v>
      </c>
    </row>
    <row r="9" spans="2:14">
      <c r="B9" s="18" t="s">
        <v>40</v>
      </c>
      <c r="C9" s="19">
        <v>2</v>
      </c>
      <c r="D9" s="19" t="s">
        <v>242</v>
      </c>
      <c r="E9" s="16" t="str">
        <f t="shared" si="0"/>
        <v>SC</v>
      </c>
      <c r="F9" s="44"/>
      <c r="G9" s="16" t="str">
        <f t="shared" si="1"/>
        <v>-</v>
      </c>
      <c r="H9" s="17">
        <f t="shared" si="2"/>
        <v>0</v>
      </c>
      <c r="L9" s="2">
        <f>L8+1</f>
        <v>2</v>
      </c>
      <c r="M9" s="15">
        <f t="shared" ref="M9:M22" si="3">IFERROR((SMALL(TEMPO,1+L8))," - ")</f>
        <v>2.9641203703703703E-4</v>
      </c>
      <c r="N9" s="2">
        <f t="shared" ref="N9:N33" si="4">L9</f>
        <v>2</v>
      </c>
    </row>
    <row r="10" spans="2:14">
      <c r="B10" s="18" t="s">
        <v>40</v>
      </c>
      <c r="C10" s="19">
        <v>3</v>
      </c>
      <c r="D10" s="19" t="s">
        <v>243</v>
      </c>
      <c r="E10" s="16" t="str">
        <f t="shared" si="0"/>
        <v>MT</v>
      </c>
      <c r="F10" s="44">
        <v>3.3055555555555551E-4</v>
      </c>
      <c r="G10" s="16">
        <f t="shared" si="1"/>
        <v>6</v>
      </c>
      <c r="H10" s="17">
        <f t="shared" si="2"/>
        <v>3</v>
      </c>
      <c r="L10" s="2">
        <f t="shared" ref="L10:L33" si="5">L9+1</f>
        <v>3</v>
      </c>
      <c r="M10" s="15">
        <f t="shared" si="3"/>
        <v>3.1087962962962965E-4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246</v>
      </c>
      <c r="E11" s="16" t="str">
        <f t="shared" si="0"/>
        <v>MSP</v>
      </c>
      <c r="F11" s="44"/>
      <c r="G11" s="16" t="str">
        <f t="shared" si="1"/>
        <v>-</v>
      </c>
      <c r="H11" s="17">
        <f t="shared" si="2"/>
        <v>0</v>
      </c>
      <c r="L11" s="2">
        <f t="shared" si="5"/>
        <v>4</v>
      </c>
      <c r="M11" s="15">
        <f t="shared" si="3"/>
        <v>3.1898148148148145E-4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247</v>
      </c>
      <c r="E12" s="16" t="str">
        <f t="shared" si="0"/>
        <v>RS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3.2916666666666668E-4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273</v>
      </c>
      <c r="E13" s="16" t="str">
        <f t="shared" si="0"/>
        <v>MT</v>
      </c>
      <c r="F13" s="44">
        <v>5.6458333333333339E-4</v>
      </c>
      <c r="G13" s="16">
        <f t="shared" si="1"/>
        <v>11</v>
      </c>
      <c r="H13" s="17">
        <f t="shared" si="2"/>
        <v>0</v>
      </c>
      <c r="L13" s="2">
        <f t="shared" si="5"/>
        <v>6</v>
      </c>
      <c r="M13" s="15">
        <f t="shared" si="3"/>
        <v>3.3055555555555551E-4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294</v>
      </c>
      <c r="E14" s="16" t="str">
        <f t="shared" si="0"/>
        <v>MT</v>
      </c>
      <c r="F14" s="44">
        <v>4.1030092592592599E-4</v>
      </c>
      <c r="G14" s="16">
        <f t="shared" si="1"/>
        <v>8</v>
      </c>
      <c r="H14" s="17">
        <f t="shared" si="2"/>
        <v>1</v>
      </c>
      <c r="L14" s="2">
        <f t="shared" si="5"/>
        <v>7</v>
      </c>
      <c r="M14" s="15">
        <f t="shared" si="3"/>
        <v>3.7835648148148147E-4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250</v>
      </c>
      <c r="E15" s="16" t="str">
        <f t="shared" si="0"/>
        <v>PB</v>
      </c>
      <c r="F15" s="44">
        <v>3.2916666666666668E-4</v>
      </c>
      <c r="G15" s="16">
        <f t="shared" si="1"/>
        <v>5</v>
      </c>
      <c r="H15" s="17">
        <f t="shared" si="2"/>
        <v>4</v>
      </c>
      <c r="L15" s="2">
        <f t="shared" si="5"/>
        <v>8</v>
      </c>
      <c r="M15" s="15">
        <f t="shared" si="3"/>
        <v>4.1030092592592599E-4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256</v>
      </c>
      <c r="E16" s="16" t="str">
        <f t="shared" si="0"/>
        <v>PB</v>
      </c>
      <c r="F16" s="44">
        <v>2.9641203703703703E-4</v>
      </c>
      <c r="G16" s="16">
        <f t="shared" si="1"/>
        <v>2</v>
      </c>
      <c r="H16" s="17">
        <f t="shared" si="2"/>
        <v>15</v>
      </c>
      <c r="L16" s="2">
        <f t="shared" si="5"/>
        <v>9</v>
      </c>
      <c r="M16" s="15">
        <f t="shared" si="3"/>
        <v>4.2453703703703702E-4</v>
      </c>
      <c r="N16" s="2">
        <f t="shared" si="4"/>
        <v>9</v>
      </c>
    </row>
    <row r="17" spans="2:14">
      <c r="B17" s="18" t="s">
        <v>45</v>
      </c>
      <c r="C17" s="19">
        <v>5</v>
      </c>
      <c r="D17" s="19" t="s">
        <v>291</v>
      </c>
      <c r="E17" s="16" t="str">
        <f t="shared" si="0"/>
        <v>PI</v>
      </c>
      <c r="F17" s="44">
        <v>4.4085648148148152E-4</v>
      </c>
      <c r="G17" s="16">
        <f t="shared" si="1"/>
        <v>10</v>
      </c>
      <c r="H17" s="17">
        <f t="shared" si="2"/>
        <v>0</v>
      </c>
      <c r="L17" s="2">
        <f t="shared" si="5"/>
        <v>10</v>
      </c>
      <c r="M17" s="15">
        <f t="shared" si="3"/>
        <v>4.4085648148148152E-4</v>
      </c>
      <c r="N17" s="2">
        <f t="shared" si="4"/>
        <v>10</v>
      </c>
    </row>
    <row r="18" spans="2:14">
      <c r="B18" s="18" t="s">
        <v>51</v>
      </c>
      <c r="C18" s="19">
        <v>1</v>
      </c>
      <c r="D18" s="19" t="s">
        <v>230</v>
      </c>
      <c r="E18" s="16" t="str">
        <f t="shared" si="0"/>
        <v>RN</v>
      </c>
      <c r="F18" s="44">
        <v>3.1087962962962965E-4</v>
      </c>
      <c r="G18" s="16">
        <f t="shared" si="1"/>
        <v>3</v>
      </c>
      <c r="H18" s="17">
        <f t="shared" si="2"/>
        <v>10</v>
      </c>
      <c r="L18" s="2">
        <f t="shared" si="5"/>
        <v>11</v>
      </c>
      <c r="M18" s="15">
        <f t="shared" si="3"/>
        <v>5.6458333333333339E-4</v>
      </c>
      <c r="N18" s="2">
        <f t="shared" si="4"/>
        <v>11</v>
      </c>
    </row>
    <row r="19" spans="2:14">
      <c r="B19" s="18" t="s">
        <v>51</v>
      </c>
      <c r="C19" s="19">
        <v>2</v>
      </c>
      <c r="D19" s="19" t="s">
        <v>257</v>
      </c>
      <c r="E19" s="16" t="str">
        <f t="shared" si="0"/>
        <v>PR</v>
      </c>
      <c r="F19" s="44">
        <v>2.8020833333333332E-4</v>
      </c>
      <c r="G19" s="16">
        <f t="shared" si="1"/>
        <v>1</v>
      </c>
      <c r="H19" s="17">
        <f t="shared" si="2"/>
        <v>20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51</v>
      </c>
      <c r="C20" s="19">
        <v>3</v>
      </c>
      <c r="D20" s="19" t="s">
        <v>258</v>
      </c>
      <c r="E20" s="16" t="str">
        <f t="shared" si="0"/>
        <v>MSP</v>
      </c>
      <c r="F20" s="44">
        <v>3.1898148148148145E-4</v>
      </c>
      <c r="G20" s="16">
        <f t="shared" si="1"/>
        <v>4</v>
      </c>
      <c r="H20" s="17">
        <f t="shared" si="2"/>
        <v>5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51</v>
      </c>
      <c r="C21" s="19">
        <v>4</v>
      </c>
      <c r="D21" s="19" t="s">
        <v>295</v>
      </c>
      <c r="E21" s="16" t="str">
        <f t="shared" si="0"/>
        <v>MSP</v>
      </c>
      <c r="F21" s="44"/>
      <c r="G21" s="16" t="str">
        <f t="shared" si="1"/>
        <v>-</v>
      </c>
      <c r="H21" s="17">
        <f t="shared" si="2"/>
        <v>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51</v>
      </c>
      <c r="C22" s="19">
        <v>5</v>
      </c>
      <c r="D22" s="19" t="s">
        <v>237</v>
      </c>
      <c r="E22" s="16" t="str">
        <f t="shared" si="0"/>
        <v>DF</v>
      </c>
      <c r="F22" s="44">
        <v>4.2453703703703702E-4</v>
      </c>
      <c r="G22" s="16">
        <f t="shared" si="1"/>
        <v>9</v>
      </c>
      <c r="H22" s="17">
        <f t="shared" si="2"/>
        <v>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 hidden="1">
      <c r="F23" s="15"/>
      <c r="L23" s="2" t="e">
        <f>#REF!+1</f>
        <v>#REF!</v>
      </c>
      <c r="M23" s="15" t="str">
        <f>IFERROR((SMALL(TEMPO,1+#REF!))," - ")</f>
        <v xml:space="preserve"> - </v>
      </c>
      <c r="N23" s="2" t="e">
        <f t="shared" si="4"/>
        <v>#REF!</v>
      </c>
    </row>
    <row r="24" spans="2:14" hidden="1">
      <c r="F24" s="15"/>
      <c r="L24" s="2" t="e">
        <f t="shared" si="5"/>
        <v>#REF!</v>
      </c>
      <c r="M24" s="15" t="str">
        <f t="shared" ref="M24:M33" si="6">IFERROR((SMALL(TEMPO,1+L23))," - ")</f>
        <v xml:space="preserve"> - </v>
      </c>
      <c r="N24" s="2" t="e">
        <f t="shared" si="4"/>
        <v>#REF!</v>
      </c>
    </row>
    <row r="25" spans="2:14" hidden="1">
      <c r="F25" s="15"/>
      <c r="L25" s="2" t="e">
        <f t="shared" si="5"/>
        <v>#REF!</v>
      </c>
      <c r="M25" s="15" t="str">
        <f t="shared" si="6"/>
        <v xml:space="preserve"> - </v>
      </c>
      <c r="N25" s="2" t="e">
        <f t="shared" si="4"/>
        <v>#REF!</v>
      </c>
    </row>
    <row r="26" spans="2:14" hidden="1">
      <c r="F26" s="15"/>
      <c r="L26" s="2" t="e">
        <f t="shared" si="5"/>
        <v>#REF!</v>
      </c>
      <c r="M26" s="15" t="str">
        <f t="shared" si="6"/>
        <v xml:space="preserve"> - </v>
      </c>
      <c r="N26" s="2" t="e">
        <f t="shared" si="4"/>
        <v>#REF!</v>
      </c>
    </row>
    <row r="27" spans="2:14" hidden="1">
      <c r="F27" s="15"/>
      <c r="L27" s="2" t="e">
        <f t="shared" si="5"/>
        <v>#REF!</v>
      </c>
      <c r="M27" s="15" t="str">
        <f t="shared" si="6"/>
        <v xml:space="preserve"> - </v>
      </c>
      <c r="N27" s="2" t="e">
        <f t="shared" si="4"/>
        <v>#REF!</v>
      </c>
    </row>
    <row r="28" spans="2:14" hidden="1">
      <c r="F28" s="15"/>
      <c r="L28" s="2" t="e">
        <f t="shared" si="5"/>
        <v>#REF!</v>
      </c>
      <c r="M28" s="15" t="str">
        <f t="shared" si="6"/>
        <v xml:space="preserve"> - </v>
      </c>
      <c r="N28" s="2" t="e">
        <f t="shared" si="4"/>
        <v>#REF!</v>
      </c>
    </row>
    <row r="29" spans="2:14" hidden="1">
      <c r="F29" s="15"/>
      <c r="L29" s="2" t="e">
        <f t="shared" si="5"/>
        <v>#REF!</v>
      </c>
      <c r="M29" s="15" t="str">
        <f t="shared" si="6"/>
        <v xml:space="preserve"> - </v>
      </c>
      <c r="N29" s="2" t="e">
        <f t="shared" si="4"/>
        <v>#REF!</v>
      </c>
    </row>
    <row r="30" spans="2:14" hidden="1">
      <c r="F30" s="15"/>
      <c r="L30" s="2" t="e">
        <f t="shared" si="5"/>
        <v>#REF!</v>
      </c>
      <c r="M30" s="15" t="str">
        <f t="shared" si="6"/>
        <v xml:space="preserve"> - </v>
      </c>
      <c r="N30" s="2" t="e">
        <f t="shared" si="4"/>
        <v>#REF!</v>
      </c>
    </row>
    <row r="31" spans="2:14" hidden="1">
      <c r="L31" s="2" t="e">
        <f t="shared" si="5"/>
        <v>#REF!</v>
      </c>
      <c r="M31" s="15" t="str">
        <f t="shared" si="6"/>
        <v xml:space="preserve"> - </v>
      </c>
      <c r="N31" s="2" t="e">
        <f t="shared" si="4"/>
        <v>#REF!</v>
      </c>
    </row>
    <row r="32" spans="2:14" hidden="1">
      <c r="L32" s="2" t="e">
        <f t="shared" si="5"/>
        <v>#REF!</v>
      </c>
      <c r="M32" s="15" t="str">
        <f t="shared" si="6"/>
        <v xml:space="preserve"> - </v>
      </c>
      <c r="N32" s="2" t="e">
        <f t="shared" si="4"/>
        <v>#REF!</v>
      </c>
    </row>
    <row r="33" spans="12:14" hidden="1">
      <c r="L33" s="2" t="e">
        <f t="shared" si="5"/>
        <v>#REF!</v>
      </c>
      <c r="M33" s="15" t="str">
        <f t="shared" si="6"/>
        <v xml:space="preserve"> - </v>
      </c>
      <c r="N33" s="2" t="e">
        <f t="shared" si="4"/>
        <v>#REF!</v>
      </c>
    </row>
    <row r="49" ht="14.45" customHeight="1"/>
    <row r="50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E4:G4" xr:uid="{9AA9DE2B-29F8-4849-BF2F-0717ABD7B71E}">
      <formula1>CATEGORIA</formula1>
    </dataValidation>
    <dataValidation type="list" allowBlank="1" showInputMessage="1" showErrorMessage="1" sqref="D4" xr:uid="{EF6C79D4-0554-4377-B0BB-20BD314632EE}">
      <formula1>TIPOPROVA</formula1>
    </dataValidation>
    <dataValidation type="list" allowBlank="1" showInputMessage="1" showErrorMessage="1" sqref="C4" xr:uid="{E6C8AE2B-9248-4CC5-B5C1-B0882DF31E4B}">
      <formula1>PROVA</formula1>
    </dataValidation>
    <dataValidation type="list" allowBlank="1" showInputMessage="1" showErrorMessage="1" sqref="D8:D30" xr:uid="{FACECD7F-6A93-4494-862D-7535C947EA19}">
      <formula1>NOME</formula1>
    </dataValidation>
    <dataValidation type="list" allowBlank="1" showInputMessage="1" showErrorMessage="1" sqref="B8:B30" xr:uid="{F0A50CBD-365D-4B1C-B70F-C64C4292786B}">
      <formula1>SERIE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6729-1E08-4826-B14F-FB2C7301DEB5}">
  <sheetPr codeName="Planilha35">
    <tabColor theme="5" tint="0.59999389629810485"/>
  </sheetPr>
  <dimension ref="A1:N51"/>
  <sheetViews>
    <sheetView showGridLines="0" showRowColHeaders="0" zoomScale="115" zoomScaleNormal="115" workbookViewId="0">
      <pane ySplit="7" topLeftCell="A17" activePane="bottomLeft" state="frozen"/>
      <selection pane="bottomLeft" activeCell="G13" sqref="G13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296</v>
      </c>
      <c r="D4" s="21" t="s">
        <v>285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2</v>
      </c>
      <c r="D8" s="19" t="s">
        <v>264</v>
      </c>
      <c r="E8" s="16" t="str">
        <f t="shared" ref="E8:E23" si="0">IFERROR((VLOOKUP(D8,DADOS,2,0)),"")</f>
        <v>BA</v>
      </c>
      <c r="F8" s="44">
        <v>3.2256944444444444E-4</v>
      </c>
      <c r="G8" s="16">
        <f t="shared" ref="G8:G23" si="1">IFERROR((VLOOKUP(F8,$M$8:$N$34,2)),"-")</f>
        <v>7</v>
      </c>
      <c r="H8" s="17">
        <f t="shared" ref="H8:H23" si="2">IFERROR((VLOOKUP(G8,PONTOS,4,0)),0)</f>
        <v>2</v>
      </c>
      <c r="L8" s="2">
        <v>1</v>
      </c>
      <c r="M8" s="15">
        <f>IFERROR((SMALL(TEMPO,1))," - ")</f>
        <v>2.2534722222222219E-4</v>
      </c>
      <c r="N8" s="2">
        <v>1</v>
      </c>
    </row>
    <row r="9" spans="2:14">
      <c r="B9" s="18" t="s">
        <v>40</v>
      </c>
      <c r="C9" s="19">
        <v>3</v>
      </c>
      <c r="D9" s="19" t="s">
        <v>265</v>
      </c>
      <c r="E9" s="16" t="str">
        <f t="shared" si="0"/>
        <v>RN</v>
      </c>
      <c r="F9" s="44">
        <v>2.5428240740740739E-4</v>
      </c>
      <c r="G9" s="16">
        <f t="shared" si="1"/>
        <v>2</v>
      </c>
      <c r="H9" s="17">
        <f t="shared" si="2"/>
        <v>15</v>
      </c>
      <c r="L9" s="2">
        <f>L8+1</f>
        <v>2</v>
      </c>
      <c r="M9" s="15">
        <f t="shared" ref="M9:M23" si="3">IFERROR((SMALL(TEMPO,1+L8))," - ")</f>
        <v>2.5428240740740739E-4</v>
      </c>
      <c r="N9" s="2">
        <f t="shared" ref="N9:N34" si="4">L9</f>
        <v>2</v>
      </c>
    </row>
    <row r="10" spans="2:14">
      <c r="B10" s="18" t="s">
        <v>40</v>
      </c>
      <c r="C10" s="19">
        <v>4</v>
      </c>
      <c r="D10" s="19" t="s">
        <v>268</v>
      </c>
      <c r="E10" s="16" t="str">
        <f t="shared" si="0"/>
        <v>PI</v>
      </c>
      <c r="F10" s="44"/>
      <c r="G10" s="16" t="str">
        <f t="shared" si="1"/>
        <v>-</v>
      </c>
      <c r="H10" s="17">
        <f t="shared" si="2"/>
        <v>0</v>
      </c>
      <c r="L10" s="2">
        <f t="shared" ref="L10:L34" si="5">L9+1</f>
        <v>3</v>
      </c>
      <c r="M10" s="15">
        <f t="shared" si="3"/>
        <v>2.7893518518518518E-4</v>
      </c>
      <c r="N10" s="2">
        <f t="shared" si="4"/>
        <v>3</v>
      </c>
    </row>
    <row r="11" spans="2:14">
      <c r="B11" s="18" t="s">
        <v>40</v>
      </c>
      <c r="C11" s="19">
        <v>5</v>
      </c>
      <c r="D11" s="19" t="s">
        <v>269</v>
      </c>
      <c r="E11" s="16" t="str">
        <f t="shared" si="0"/>
        <v>MSP</v>
      </c>
      <c r="F11" s="44">
        <v>2.7962962962962962E-4</v>
      </c>
      <c r="G11" s="16">
        <f t="shared" si="1"/>
        <v>4</v>
      </c>
      <c r="H11" s="17">
        <f t="shared" si="2"/>
        <v>5</v>
      </c>
      <c r="L11" s="2">
        <f t="shared" si="5"/>
        <v>4</v>
      </c>
      <c r="M11" s="15">
        <f t="shared" si="3"/>
        <v>2.7962962962962962E-4</v>
      </c>
      <c r="N11" s="2">
        <f t="shared" si="4"/>
        <v>4</v>
      </c>
    </row>
    <row r="12" spans="2:14">
      <c r="B12" s="18" t="s">
        <v>45</v>
      </c>
      <c r="C12" s="19">
        <v>2</v>
      </c>
      <c r="D12" s="19" t="s">
        <v>271</v>
      </c>
      <c r="E12" s="16" t="str">
        <f t="shared" si="0"/>
        <v>RN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2.9189814814814817E-4</v>
      </c>
      <c r="N12" s="2">
        <f t="shared" si="4"/>
        <v>5</v>
      </c>
    </row>
    <row r="13" spans="2:14">
      <c r="B13" s="18" t="s">
        <v>45</v>
      </c>
      <c r="C13" s="19">
        <v>3</v>
      </c>
      <c r="D13" s="19" t="s">
        <v>272</v>
      </c>
      <c r="E13" s="16" t="str">
        <f t="shared" si="0"/>
        <v>BA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3.2187499999999995E-4</v>
      </c>
      <c r="N13" s="2">
        <f t="shared" si="4"/>
        <v>6</v>
      </c>
    </row>
    <row r="14" spans="2:14">
      <c r="B14" s="18" t="s">
        <v>45</v>
      </c>
      <c r="C14" s="19">
        <v>4</v>
      </c>
      <c r="D14" s="19" t="s">
        <v>247</v>
      </c>
      <c r="E14" s="16" t="str">
        <f t="shared" si="0"/>
        <v>RS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>
        <f t="shared" si="3"/>
        <v>3.2256944444444444E-4</v>
      </c>
      <c r="N14" s="2">
        <f t="shared" si="4"/>
        <v>7</v>
      </c>
    </row>
    <row r="15" spans="2:14">
      <c r="B15" s="18" t="s">
        <v>45</v>
      </c>
      <c r="C15" s="19">
        <v>5</v>
      </c>
      <c r="D15" s="19" t="s">
        <v>276</v>
      </c>
      <c r="E15" s="16" t="str">
        <f t="shared" si="0"/>
        <v>AC</v>
      </c>
      <c r="F15" s="44">
        <v>2.9189814814814817E-4</v>
      </c>
      <c r="G15" s="16">
        <f t="shared" si="1"/>
        <v>5</v>
      </c>
      <c r="H15" s="17">
        <f t="shared" si="2"/>
        <v>4</v>
      </c>
      <c r="L15" s="2">
        <f t="shared" si="5"/>
        <v>8</v>
      </c>
      <c r="M15" s="15">
        <f t="shared" si="3"/>
        <v>3.2881944444444446E-4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277</v>
      </c>
      <c r="E16" s="16" t="str">
        <f t="shared" si="0"/>
        <v>RS</v>
      </c>
      <c r="F16" s="44">
        <v>4.1412037037037041E-4</v>
      </c>
      <c r="G16" s="16">
        <f t="shared" si="1"/>
        <v>10</v>
      </c>
      <c r="H16" s="17">
        <f t="shared" si="2"/>
        <v>0</v>
      </c>
      <c r="L16" s="2">
        <f t="shared" si="5"/>
        <v>9</v>
      </c>
      <c r="M16" s="15">
        <f t="shared" si="3"/>
        <v>3.4074074074074079E-4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297</v>
      </c>
      <c r="E17" s="16" t="str">
        <f t="shared" si="0"/>
        <v>MT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>
        <f t="shared" si="3"/>
        <v>4.1412037037037041E-4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278</v>
      </c>
      <c r="E18" s="16" t="str">
        <f t="shared" si="0"/>
        <v>MT</v>
      </c>
      <c r="F18" s="44"/>
      <c r="G18" s="16" t="str">
        <f t="shared" si="1"/>
        <v>-</v>
      </c>
      <c r="H18" s="17">
        <f t="shared" si="2"/>
        <v>0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5</v>
      </c>
      <c r="D19" s="19" t="s">
        <v>279</v>
      </c>
      <c r="E19" s="16" t="str">
        <f t="shared" si="0"/>
        <v>MSP</v>
      </c>
      <c r="F19" s="44">
        <v>3.2187499999999995E-4</v>
      </c>
      <c r="G19" s="16">
        <f t="shared" si="1"/>
        <v>6</v>
      </c>
      <c r="H19" s="17">
        <f t="shared" si="2"/>
        <v>3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57</v>
      </c>
      <c r="C20" s="19">
        <v>2</v>
      </c>
      <c r="D20" s="19" t="s">
        <v>230</v>
      </c>
      <c r="E20" s="16" t="str">
        <f t="shared" si="0"/>
        <v>RN</v>
      </c>
      <c r="F20" s="44">
        <v>3.2881944444444446E-4</v>
      </c>
      <c r="G20" s="16">
        <f t="shared" si="1"/>
        <v>8</v>
      </c>
      <c r="H20" s="17">
        <f t="shared" si="2"/>
        <v>1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57</v>
      </c>
      <c r="C21" s="19">
        <v>3</v>
      </c>
      <c r="D21" s="19" t="s">
        <v>280</v>
      </c>
      <c r="E21" s="16" t="str">
        <f t="shared" si="0"/>
        <v>BA</v>
      </c>
      <c r="F21" s="44">
        <v>2.2534722222222219E-4</v>
      </c>
      <c r="G21" s="16">
        <f t="shared" si="1"/>
        <v>1</v>
      </c>
      <c r="H21" s="17">
        <f t="shared" si="2"/>
        <v>20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4</v>
      </c>
      <c r="D22" s="19" t="s">
        <v>281</v>
      </c>
      <c r="E22" s="16" t="str">
        <f t="shared" si="0"/>
        <v>RJ</v>
      </c>
      <c r="F22" s="44">
        <v>2.7893518518518518E-4</v>
      </c>
      <c r="G22" s="16">
        <f t="shared" si="1"/>
        <v>3</v>
      </c>
      <c r="H22" s="17">
        <f t="shared" si="2"/>
        <v>10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5</v>
      </c>
      <c r="D23" s="19" t="s">
        <v>282</v>
      </c>
      <c r="E23" s="16" t="str">
        <f t="shared" si="0"/>
        <v>AM</v>
      </c>
      <c r="F23" s="44">
        <v>3.4074074074074079E-4</v>
      </c>
      <c r="G23" s="16">
        <f t="shared" si="1"/>
        <v>9</v>
      </c>
      <c r="H23" s="17">
        <f t="shared" si="2"/>
        <v>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 hidden="1">
      <c r="F24" s="15"/>
      <c r="L24" s="2" t="e">
        <f>#REF!+1</f>
        <v>#REF!</v>
      </c>
      <c r="M24" s="15" t="str">
        <f>IFERROR((SMALL(TEMPO,1+#REF!))," - ")</f>
        <v xml:space="preserve"> - </v>
      </c>
      <c r="N24" s="2" t="e">
        <f t="shared" si="4"/>
        <v>#REF!</v>
      </c>
    </row>
    <row r="25" spans="2:14" hidden="1">
      <c r="F25" s="15"/>
      <c r="L25" s="2" t="e">
        <f t="shared" si="5"/>
        <v>#REF!</v>
      </c>
      <c r="M25" s="15" t="str">
        <f t="shared" ref="M25:M34" si="6">IFERROR((SMALL(TEMPO,1+L24))," - ")</f>
        <v xml:space="preserve"> - </v>
      </c>
      <c r="N25" s="2" t="e">
        <f t="shared" si="4"/>
        <v>#REF!</v>
      </c>
    </row>
    <row r="26" spans="2:14" hidden="1">
      <c r="F26" s="15"/>
      <c r="L26" s="2" t="e">
        <f t="shared" si="5"/>
        <v>#REF!</v>
      </c>
      <c r="M26" s="15" t="str">
        <f t="shared" si="6"/>
        <v xml:space="preserve"> - </v>
      </c>
      <c r="N26" s="2" t="e">
        <f t="shared" si="4"/>
        <v>#REF!</v>
      </c>
    </row>
    <row r="27" spans="2:14" hidden="1">
      <c r="F27" s="15"/>
      <c r="L27" s="2" t="e">
        <f t="shared" si="5"/>
        <v>#REF!</v>
      </c>
      <c r="M27" s="15" t="str">
        <f t="shared" si="6"/>
        <v xml:space="preserve"> - </v>
      </c>
      <c r="N27" s="2" t="e">
        <f t="shared" si="4"/>
        <v>#REF!</v>
      </c>
    </row>
    <row r="28" spans="2:14" hidden="1">
      <c r="F28" s="15"/>
      <c r="L28" s="2" t="e">
        <f t="shared" si="5"/>
        <v>#REF!</v>
      </c>
      <c r="M28" s="15" t="str">
        <f t="shared" si="6"/>
        <v xml:space="preserve"> - </v>
      </c>
      <c r="N28" s="2" t="e">
        <f t="shared" si="4"/>
        <v>#REF!</v>
      </c>
    </row>
    <row r="29" spans="2:14" hidden="1">
      <c r="F29" s="15"/>
      <c r="L29" s="2" t="e">
        <f t="shared" si="5"/>
        <v>#REF!</v>
      </c>
      <c r="M29" s="15" t="str">
        <f t="shared" si="6"/>
        <v xml:space="preserve"> - </v>
      </c>
      <c r="N29" s="2" t="e">
        <f t="shared" si="4"/>
        <v>#REF!</v>
      </c>
    </row>
    <row r="30" spans="2:14" hidden="1">
      <c r="F30" s="15"/>
      <c r="L30" s="2" t="e">
        <f t="shared" si="5"/>
        <v>#REF!</v>
      </c>
      <c r="M30" s="15" t="str">
        <f t="shared" si="6"/>
        <v xml:space="preserve"> - </v>
      </c>
      <c r="N30" s="2" t="e">
        <f t="shared" si="4"/>
        <v>#REF!</v>
      </c>
    </row>
    <row r="31" spans="2:14" hidden="1">
      <c r="F31" s="15"/>
      <c r="L31" s="2" t="e">
        <f t="shared" si="5"/>
        <v>#REF!</v>
      </c>
      <c r="M31" s="15" t="str">
        <f t="shared" si="6"/>
        <v xml:space="preserve"> - </v>
      </c>
      <c r="N31" s="2" t="e">
        <f t="shared" si="4"/>
        <v>#REF!</v>
      </c>
    </row>
    <row r="32" spans="2:14" hidden="1">
      <c r="L32" s="2" t="e">
        <f t="shared" si="5"/>
        <v>#REF!</v>
      </c>
      <c r="M32" s="15" t="str">
        <f t="shared" si="6"/>
        <v xml:space="preserve"> - </v>
      </c>
      <c r="N32" s="2" t="e">
        <f t="shared" si="4"/>
        <v>#REF!</v>
      </c>
    </row>
    <row r="33" spans="12:14" hidden="1">
      <c r="L33" s="2" t="e">
        <f t="shared" si="5"/>
        <v>#REF!</v>
      </c>
      <c r="M33" s="15" t="str">
        <f t="shared" si="6"/>
        <v xml:space="preserve"> - </v>
      </c>
      <c r="N33" s="2" t="e">
        <f t="shared" si="4"/>
        <v>#REF!</v>
      </c>
    </row>
    <row r="34" spans="12:14" hidden="1">
      <c r="L34" s="2" t="e">
        <f t="shared" si="5"/>
        <v>#REF!</v>
      </c>
      <c r="M34" s="15" t="str">
        <f t="shared" si="6"/>
        <v xml:space="preserve"> - </v>
      </c>
      <c r="N34" s="2" t="e">
        <f t="shared" si="4"/>
        <v>#REF!</v>
      </c>
    </row>
    <row r="50" ht="14.45" customHeight="1"/>
    <row r="51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A84ED38F-6C4C-4859-BCBA-EC4937BE6ACD}">
      <formula1>PROVA</formula1>
    </dataValidation>
    <dataValidation type="list" allowBlank="1" showInputMessage="1" showErrorMessage="1" sqref="D4" xr:uid="{8EBB3515-5AE3-4635-A5B7-4F6524269D6B}">
      <formula1>TIPOPROVA</formula1>
    </dataValidation>
    <dataValidation type="list" allowBlank="1" showInputMessage="1" showErrorMessage="1" sqref="E4:G4" xr:uid="{D078329F-42C9-49F1-AE45-4720114DCA13}">
      <formula1>CATEGORIA</formula1>
    </dataValidation>
    <dataValidation type="list" allowBlank="1" showInputMessage="1" showErrorMessage="1" sqref="B8:B31" xr:uid="{BD975A46-E3C1-4262-A02A-7F1EE6311A51}">
      <formula1>SERIE</formula1>
    </dataValidation>
    <dataValidation type="list" allowBlank="1" showInputMessage="1" showErrorMessage="1" sqref="D8:D31" xr:uid="{A3419A03-0D41-4DDC-809C-1B2337F4B11B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3049F-4604-495D-841D-E500A1A465D2}">
  <sheetPr codeName="Planilha36">
    <tabColor theme="5" tint="0.59999389629810485"/>
  </sheetPr>
  <dimension ref="A1:N16"/>
  <sheetViews>
    <sheetView showGridLines="0" showRowColHeaders="0" zoomScale="115" zoomScaleNormal="115" workbookViewId="0">
      <pane ySplit="7" topLeftCell="A8" activePane="bottomLeft" state="frozen"/>
      <selection pane="bottomLeft" activeCell="G8" sqref="G8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298</v>
      </c>
      <c r="D4" s="21" t="s">
        <v>299</v>
      </c>
      <c r="E4" s="59" t="s">
        <v>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3</v>
      </c>
      <c r="D8" s="19" t="s">
        <v>211</v>
      </c>
      <c r="E8" s="16" t="str">
        <f t="shared" ref="E8:E14" si="0">IFERROR((VLOOKUP(D8,DADOS,2,0)),"")</f>
        <v>DF</v>
      </c>
      <c r="F8" s="44">
        <v>4.5243055555555558E-4</v>
      </c>
      <c r="G8" s="16">
        <f t="shared" ref="G8:G14" si="1">IFERROR((VLOOKUP(F8,$M$8:$N$14,2)),"-")</f>
        <v>5</v>
      </c>
      <c r="H8" s="17">
        <f t="shared" ref="H8:H14" si="2">IFERROR((VLOOKUP(G8,PONTOS,4,0)),0)</f>
        <v>4</v>
      </c>
      <c r="L8" s="2">
        <v>1</v>
      </c>
      <c r="M8" s="15">
        <f>IFERROR((SMALL(TEMPO,1))," - ")</f>
        <v>2.7592592592592594E-4</v>
      </c>
      <c r="N8" s="2">
        <v>1</v>
      </c>
    </row>
    <row r="9" spans="2:14">
      <c r="B9" s="18" t="s">
        <v>40</v>
      </c>
      <c r="C9" s="19">
        <v>4</v>
      </c>
      <c r="D9" s="19" t="s">
        <v>212</v>
      </c>
      <c r="E9" s="16" t="str">
        <f t="shared" si="0"/>
        <v>RJ</v>
      </c>
      <c r="F9" s="44">
        <v>2.7592592592592594E-4</v>
      </c>
      <c r="G9" s="16">
        <f t="shared" si="1"/>
        <v>1</v>
      </c>
      <c r="H9" s="17">
        <f t="shared" si="2"/>
        <v>20</v>
      </c>
      <c r="L9" s="2">
        <f>L8+1</f>
        <v>2</v>
      </c>
      <c r="M9" s="15">
        <f t="shared" ref="M9:M14" si="3">IFERROR((SMALL(TEMPO,1+L8))," - ")</f>
        <v>3.0567129629629629E-4</v>
      </c>
      <c r="N9" s="2">
        <f t="shared" ref="N9:N14" si="4">L9</f>
        <v>2</v>
      </c>
    </row>
    <row r="10" spans="2:14">
      <c r="B10" s="18" t="s">
        <v>45</v>
      </c>
      <c r="C10" s="19">
        <v>1</v>
      </c>
      <c r="D10" s="19" t="s">
        <v>213</v>
      </c>
      <c r="E10" s="16" t="str">
        <f t="shared" si="0"/>
        <v>MA</v>
      </c>
      <c r="F10" s="44">
        <v>3.0567129629629629E-4</v>
      </c>
      <c r="G10" s="16">
        <f t="shared" si="1"/>
        <v>2</v>
      </c>
      <c r="H10" s="17">
        <f t="shared" si="2"/>
        <v>15</v>
      </c>
      <c r="L10" s="2">
        <f t="shared" ref="L10:L14" si="5">L9+1</f>
        <v>3</v>
      </c>
      <c r="M10" s="15">
        <f t="shared" si="3"/>
        <v>3.1238425925925927E-4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215</v>
      </c>
      <c r="E11" s="16" t="str">
        <f t="shared" si="0"/>
        <v>PI</v>
      </c>
      <c r="F11" s="44"/>
      <c r="G11" s="16" t="str">
        <f t="shared" si="1"/>
        <v>-</v>
      </c>
      <c r="H11" s="17">
        <f t="shared" si="2"/>
        <v>0</v>
      </c>
      <c r="L11" s="2">
        <f t="shared" si="5"/>
        <v>4</v>
      </c>
      <c r="M11" s="15">
        <f t="shared" si="3"/>
        <v>3.6817129629629629E-4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216</v>
      </c>
      <c r="E12" s="16" t="str">
        <f t="shared" si="0"/>
        <v>TCU</v>
      </c>
      <c r="F12" s="44">
        <v>3.6817129629629629E-4</v>
      </c>
      <c r="G12" s="16">
        <f t="shared" si="1"/>
        <v>4</v>
      </c>
      <c r="H12" s="17">
        <f t="shared" si="2"/>
        <v>5</v>
      </c>
      <c r="L12" s="2">
        <f t="shared" si="5"/>
        <v>5</v>
      </c>
      <c r="M12" s="15">
        <f t="shared" si="3"/>
        <v>4.5243055555555558E-4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217</v>
      </c>
      <c r="E13" s="16" t="str">
        <f t="shared" si="0"/>
        <v>PE</v>
      </c>
      <c r="F13" s="44">
        <v>3.1238425925925927E-4</v>
      </c>
      <c r="G13" s="16">
        <f t="shared" si="1"/>
        <v>3</v>
      </c>
      <c r="H13" s="17">
        <f t="shared" si="2"/>
        <v>10</v>
      </c>
      <c r="L13" s="2">
        <f t="shared" si="5"/>
        <v>6</v>
      </c>
      <c r="M13" s="15" t="str">
        <f t="shared" si="3"/>
        <v xml:space="preserve"> - </v>
      </c>
      <c r="N13" s="2">
        <f t="shared" si="4"/>
        <v>6</v>
      </c>
    </row>
    <row r="14" spans="2:14">
      <c r="B14" s="18" t="s">
        <v>45</v>
      </c>
      <c r="C14" s="19">
        <v>5</v>
      </c>
      <c r="D14" s="19" t="s">
        <v>218</v>
      </c>
      <c r="E14" s="16" t="str">
        <f t="shared" si="0"/>
        <v>GO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 t="str">
        <f t="shared" si="3"/>
        <v xml:space="preserve"> - </v>
      </c>
      <c r="N14" s="2">
        <f t="shared" si="4"/>
        <v>7</v>
      </c>
    </row>
    <row r="15" spans="2:14" ht="14.45" customHeight="1"/>
    <row r="16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14" xr:uid="{BACFA0F3-10BD-444B-BACF-5524B94340EE}">
      <formula1>NOME</formula1>
    </dataValidation>
    <dataValidation type="list" allowBlank="1" showInputMessage="1" showErrorMessage="1" sqref="B8:B14" xr:uid="{36876B88-1A61-4966-A0B6-0637A6546A15}">
      <formula1>SERIE</formula1>
    </dataValidation>
    <dataValidation type="list" allowBlank="1" showInputMessage="1" showErrorMessage="1" sqref="E4:G4" xr:uid="{20A06C10-E4D8-4A47-AAED-F8FAF974A31C}">
      <formula1>CATEGORIA</formula1>
    </dataValidation>
    <dataValidation type="list" allowBlank="1" showInputMessage="1" showErrorMessage="1" sqref="D4" xr:uid="{5D38DA61-AE73-496D-B529-3AD90C8553F6}">
      <formula1>TIPOPROVA</formula1>
    </dataValidation>
    <dataValidation type="list" allowBlank="1" showInputMessage="1" showErrorMessage="1" sqref="C4" xr:uid="{A42AFB9C-6FEE-4484-8CF4-D176E9AA977D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0DAA9-D413-4C37-BE39-18E9CDFE8B61}">
  <sheetPr codeName="Planilha37">
    <tabColor theme="5" tint="0.59999389629810485"/>
  </sheetPr>
  <dimension ref="A1:N23"/>
  <sheetViews>
    <sheetView showGridLines="0" showRowColHeaders="0" zoomScale="115" zoomScaleNormal="115" workbookViewId="0">
      <pane ySplit="7" topLeftCell="A14" activePane="bottomLeft" state="frozen"/>
      <selection pane="bottomLeft" activeCell="G21" sqref="G21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300</v>
      </c>
      <c r="D4" s="21" t="s">
        <v>299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2</v>
      </c>
      <c r="D8" s="19" t="s">
        <v>221</v>
      </c>
      <c r="E8" s="16" t="str">
        <f t="shared" ref="E8:E21" si="0">IFERROR((VLOOKUP(D8,DADOS,2,0)),"")</f>
        <v>RS</v>
      </c>
      <c r="F8" s="44"/>
      <c r="G8" s="16" t="str">
        <f t="shared" ref="G8:G21" si="1">IFERROR((VLOOKUP(F8,$M$8:$N$21,2)),"-")</f>
        <v>-</v>
      </c>
      <c r="H8" s="17">
        <f t="shared" ref="H8:H21" si="2">IFERROR((VLOOKUP(G8,PONTOS,4,0)),0)</f>
        <v>0</v>
      </c>
      <c r="L8" s="2">
        <v>1</v>
      </c>
      <c r="M8" s="15">
        <f>IFERROR((SMALL(TEMPO,1))," - ")</f>
        <v>2.4560185185185183E-4</v>
      </c>
      <c r="N8" s="2">
        <v>1</v>
      </c>
    </row>
    <row r="9" spans="2:14">
      <c r="B9" s="18" t="s">
        <v>40</v>
      </c>
      <c r="C9" s="19">
        <v>3</v>
      </c>
      <c r="D9" s="19" t="s">
        <v>222</v>
      </c>
      <c r="E9" s="16" t="str">
        <f t="shared" si="0"/>
        <v>MA</v>
      </c>
      <c r="F9" s="44">
        <v>3.6898148148148147E-4</v>
      </c>
      <c r="G9" s="16">
        <f t="shared" si="1"/>
        <v>9</v>
      </c>
      <c r="H9" s="17">
        <f t="shared" si="2"/>
        <v>0</v>
      </c>
      <c r="L9" s="2">
        <f>L8+1</f>
        <v>2</v>
      </c>
      <c r="M9" s="15">
        <f t="shared" ref="M9:M21" si="3">IFERROR((SMALL(TEMPO,1+L8))," - ")</f>
        <v>2.675925925925926E-4</v>
      </c>
      <c r="N9" s="2">
        <f t="shared" ref="N9:N21" si="4">L9</f>
        <v>2</v>
      </c>
    </row>
    <row r="10" spans="2:14">
      <c r="B10" s="18" t="s">
        <v>40</v>
      </c>
      <c r="C10" s="19">
        <v>4</v>
      </c>
      <c r="D10" s="19" t="s">
        <v>224</v>
      </c>
      <c r="E10" s="16" t="str">
        <f t="shared" si="0"/>
        <v>RS</v>
      </c>
      <c r="F10" s="44">
        <v>3.2199074074074074E-4</v>
      </c>
      <c r="G10" s="16">
        <f t="shared" si="1"/>
        <v>7</v>
      </c>
      <c r="H10" s="17">
        <f t="shared" si="2"/>
        <v>2</v>
      </c>
      <c r="L10" s="2">
        <f t="shared" ref="L10:L21" si="5">L9+1</f>
        <v>3</v>
      </c>
      <c r="M10" s="15">
        <f t="shared" si="3"/>
        <v>2.8460648148148149E-4</v>
      </c>
      <c r="N10" s="2">
        <f t="shared" si="4"/>
        <v>3</v>
      </c>
    </row>
    <row r="11" spans="2:14">
      <c r="B11" s="18" t="s">
        <v>40</v>
      </c>
      <c r="C11" s="19">
        <v>5</v>
      </c>
      <c r="D11" s="19" t="s">
        <v>212</v>
      </c>
      <c r="E11" s="16" t="str">
        <f t="shared" si="0"/>
        <v>RJ</v>
      </c>
      <c r="F11" s="44">
        <v>2.8460648148148149E-4</v>
      </c>
      <c r="G11" s="16">
        <f t="shared" si="1"/>
        <v>3</v>
      </c>
      <c r="H11" s="17">
        <f t="shared" si="2"/>
        <v>10</v>
      </c>
      <c r="L11" s="2">
        <f t="shared" si="5"/>
        <v>4</v>
      </c>
      <c r="M11" s="15">
        <f t="shared" si="3"/>
        <v>2.8877314814814814E-4</v>
      </c>
      <c r="N11" s="2">
        <f t="shared" si="4"/>
        <v>4</v>
      </c>
    </row>
    <row r="12" spans="2:14">
      <c r="B12" s="18" t="s">
        <v>45</v>
      </c>
      <c r="C12" s="19">
        <v>1</v>
      </c>
      <c r="D12" s="19" t="s">
        <v>213</v>
      </c>
      <c r="E12" s="16" t="str">
        <f t="shared" si="0"/>
        <v>MA</v>
      </c>
      <c r="F12" s="44">
        <v>3.2650462962962966E-4</v>
      </c>
      <c r="G12" s="16">
        <f t="shared" si="1"/>
        <v>8</v>
      </c>
      <c r="H12" s="17">
        <f t="shared" si="2"/>
        <v>1</v>
      </c>
      <c r="L12" s="2">
        <f t="shared" si="5"/>
        <v>5</v>
      </c>
      <c r="M12" s="15">
        <f t="shared" si="3"/>
        <v>2.9224537037037039E-4</v>
      </c>
      <c r="N12" s="2">
        <f t="shared" si="4"/>
        <v>5</v>
      </c>
    </row>
    <row r="13" spans="2:14">
      <c r="B13" s="18" t="s">
        <v>45</v>
      </c>
      <c r="C13" s="19">
        <v>2</v>
      </c>
      <c r="D13" s="19" t="s">
        <v>288</v>
      </c>
      <c r="E13" s="16" t="str">
        <f t="shared" si="0"/>
        <v>PI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3.1215277777777773E-4</v>
      </c>
      <c r="N13" s="2">
        <f t="shared" si="4"/>
        <v>6</v>
      </c>
    </row>
    <row r="14" spans="2:14">
      <c r="B14" s="18" t="s">
        <v>45</v>
      </c>
      <c r="C14" s="19">
        <v>3</v>
      </c>
      <c r="D14" s="19" t="s">
        <v>216</v>
      </c>
      <c r="E14" s="16" t="str">
        <f t="shared" si="0"/>
        <v>TCU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>
        <f t="shared" si="3"/>
        <v>3.2199074074074074E-4</v>
      </c>
      <c r="N14" s="2">
        <f t="shared" si="4"/>
        <v>7</v>
      </c>
    </row>
    <row r="15" spans="2:14">
      <c r="B15" s="18" t="s">
        <v>45</v>
      </c>
      <c r="C15" s="19">
        <v>4</v>
      </c>
      <c r="D15" s="19" t="s">
        <v>225</v>
      </c>
      <c r="E15" s="16" t="str">
        <f t="shared" si="0"/>
        <v>RN</v>
      </c>
      <c r="F15" s="44">
        <v>2.8877314814814814E-4</v>
      </c>
      <c r="G15" s="16">
        <f t="shared" si="1"/>
        <v>4</v>
      </c>
      <c r="H15" s="17">
        <f t="shared" si="2"/>
        <v>5</v>
      </c>
      <c r="L15" s="2">
        <f t="shared" si="5"/>
        <v>8</v>
      </c>
      <c r="M15" s="15">
        <f t="shared" si="3"/>
        <v>3.2650462962962966E-4</v>
      </c>
      <c r="N15" s="2">
        <f t="shared" si="4"/>
        <v>8</v>
      </c>
    </row>
    <row r="16" spans="2:14">
      <c r="B16" s="18" t="s">
        <v>45</v>
      </c>
      <c r="C16" s="19">
        <v>5</v>
      </c>
      <c r="D16" s="19" t="s">
        <v>230</v>
      </c>
      <c r="E16" s="16" t="str">
        <f t="shared" si="0"/>
        <v>RN</v>
      </c>
      <c r="F16" s="44">
        <v>3.1215277777777773E-4</v>
      </c>
      <c r="G16" s="16">
        <f t="shared" si="1"/>
        <v>6</v>
      </c>
      <c r="H16" s="17">
        <f t="shared" si="2"/>
        <v>3</v>
      </c>
      <c r="L16" s="2">
        <f t="shared" si="5"/>
        <v>9</v>
      </c>
      <c r="M16" s="15">
        <f t="shared" si="3"/>
        <v>3.6898148148148147E-4</v>
      </c>
      <c r="N16" s="2">
        <f t="shared" si="4"/>
        <v>9</v>
      </c>
    </row>
    <row r="17" spans="2:14">
      <c r="B17" s="18" t="s">
        <v>51</v>
      </c>
      <c r="C17" s="19">
        <v>1</v>
      </c>
      <c r="D17" s="19" t="s">
        <v>231</v>
      </c>
      <c r="E17" s="16" t="str">
        <f t="shared" si="0"/>
        <v>DF</v>
      </c>
      <c r="F17" s="44"/>
      <c r="G17" s="16" t="str">
        <f t="shared" si="1"/>
        <v>-</v>
      </c>
      <c r="H17" s="17">
        <f t="shared" si="2"/>
        <v>0</v>
      </c>
      <c r="L17" s="2">
        <f t="shared" si="5"/>
        <v>10</v>
      </c>
      <c r="M17" s="15" t="str">
        <f t="shared" si="3"/>
        <v xml:space="preserve"> - </v>
      </c>
      <c r="N17" s="2">
        <f t="shared" si="4"/>
        <v>10</v>
      </c>
    </row>
    <row r="18" spans="2:14">
      <c r="B18" s="18" t="s">
        <v>51</v>
      </c>
      <c r="C18" s="19">
        <v>2</v>
      </c>
      <c r="D18" s="19" t="s">
        <v>233</v>
      </c>
      <c r="E18" s="16" t="str">
        <f t="shared" si="0"/>
        <v>TCU</v>
      </c>
      <c r="F18" s="44">
        <v>2.675925925925926E-4</v>
      </c>
      <c r="G18" s="16">
        <f t="shared" si="1"/>
        <v>2</v>
      </c>
      <c r="H18" s="17">
        <f t="shared" si="2"/>
        <v>15</v>
      </c>
      <c r="L18" s="2">
        <f t="shared" si="5"/>
        <v>11</v>
      </c>
      <c r="M18" s="15" t="str">
        <f t="shared" si="3"/>
        <v xml:space="preserve"> - </v>
      </c>
      <c r="N18" s="2">
        <f t="shared" si="4"/>
        <v>11</v>
      </c>
    </row>
    <row r="19" spans="2:14">
      <c r="B19" s="18" t="s">
        <v>51</v>
      </c>
      <c r="C19" s="19">
        <v>3</v>
      </c>
      <c r="D19" s="19" t="s">
        <v>234</v>
      </c>
      <c r="E19" s="16" t="str">
        <f t="shared" si="0"/>
        <v>PE</v>
      </c>
      <c r="F19" s="44">
        <v>2.9224537037037039E-4</v>
      </c>
      <c r="G19" s="16">
        <f t="shared" si="1"/>
        <v>5</v>
      </c>
      <c r="H19" s="17">
        <f t="shared" si="2"/>
        <v>4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51</v>
      </c>
      <c r="C20" s="19">
        <v>4</v>
      </c>
      <c r="D20" s="19" t="s">
        <v>235</v>
      </c>
      <c r="E20" s="16" t="str">
        <f t="shared" si="0"/>
        <v>DF</v>
      </c>
      <c r="F20" s="44"/>
      <c r="G20" s="16" t="str">
        <f t="shared" si="1"/>
        <v>-</v>
      </c>
      <c r="H20" s="17">
        <f t="shared" si="2"/>
        <v>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51</v>
      </c>
      <c r="C21" s="19">
        <v>5</v>
      </c>
      <c r="D21" s="19" t="s">
        <v>238</v>
      </c>
      <c r="E21" s="16" t="str">
        <f t="shared" si="0"/>
        <v>GO</v>
      </c>
      <c r="F21" s="44">
        <v>2.4560185185185183E-4</v>
      </c>
      <c r="G21" s="16">
        <f t="shared" si="1"/>
        <v>1</v>
      </c>
      <c r="H21" s="17">
        <f t="shared" si="2"/>
        <v>20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 ht="14.45" customHeight="1"/>
    <row r="23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5CDC2279-0D3B-46B1-9FFF-ED24B33A18FB}">
      <formula1>PROVA</formula1>
    </dataValidation>
    <dataValidation type="list" allowBlank="1" showInputMessage="1" showErrorMessage="1" sqref="D4" xr:uid="{FA7E39E2-F87D-477C-B0F3-6BFF934A1C98}">
      <formula1>TIPOPROVA</formula1>
    </dataValidation>
    <dataValidation type="list" allowBlank="1" showInputMessage="1" showErrorMessage="1" sqref="E4:G4" xr:uid="{538B3DDF-CF3C-48EE-8FE3-5AC041DBF7AC}">
      <formula1>CATEGORIA</formula1>
    </dataValidation>
    <dataValidation type="list" allowBlank="1" showInputMessage="1" showErrorMessage="1" sqref="B8:B21" xr:uid="{D28FCBE9-A7A8-4BC5-88B0-2DB7263FBED0}">
      <formula1>SERIE</formula1>
    </dataValidation>
    <dataValidation type="list" allowBlank="1" showInputMessage="1" showErrorMessage="1" sqref="D8:D21" xr:uid="{ED53F431-297E-4093-9EEA-04543AEC70D0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78F11-3116-4621-9EE2-465973AEEAF6}">
  <sheetPr codeName="Planilha38">
    <tabColor theme="5" tint="0.59999389629810485"/>
  </sheetPr>
  <dimension ref="A1:N23"/>
  <sheetViews>
    <sheetView showGridLines="0" showRowColHeaders="0" zoomScale="115" zoomScaleNormal="115" workbookViewId="0">
      <pane ySplit="7" topLeftCell="A8" activePane="bottomLeft" state="frozen"/>
      <selection pane="bottomLeft" activeCell="F21" sqref="F21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301</v>
      </c>
      <c r="D4" s="21" t="s">
        <v>299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2</v>
      </c>
      <c r="D8" s="19" t="s">
        <v>243</v>
      </c>
      <c r="E8" s="16" t="str">
        <f t="shared" ref="E8:E21" si="0">IFERROR((VLOOKUP(D8,DADOS,2,0)),"")</f>
        <v>MT</v>
      </c>
      <c r="F8" s="44">
        <v>3.6631944444444445E-4</v>
      </c>
      <c r="G8" s="16">
        <f t="shared" ref="G8:G21" si="1">IFERROR((VLOOKUP(F8,$M$8:$N$21,2)),"-")</f>
        <v>8</v>
      </c>
      <c r="H8" s="17">
        <f t="shared" ref="H8:H21" si="2">IFERROR((VLOOKUP(G8,PONTOS,4,0)),0)</f>
        <v>1</v>
      </c>
      <c r="L8" s="2">
        <v>1</v>
      </c>
      <c r="M8" s="15">
        <f>IFERROR((SMALL(TEMPO,1))," - ")</f>
        <v>2.8969907407407411E-4</v>
      </c>
      <c r="N8" s="2">
        <v>1</v>
      </c>
    </row>
    <row r="9" spans="2:14">
      <c r="B9" s="18" t="s">
        <v>40</v>
      </c>
      <c r="C9" s="19">
        <v>3</v>
      </c>
      <c r="D9" s="19" t="s">
        <v>241</v>
      </c>
      <c r="E9" s="16" t="str">
        <f t="shared" si="0"/>
        <v>RN</v>
      </c>
      <c r="F9" s="44">
        <v>3.0995370370370373E-4</v>
      </c>
      <c r="G9" s="16">
        <f t="shared" si="1"/>
        <v>4</v>
      </c>
      <c r="H9" s="17">
        <f t="shared" si="2"/>
        <v>5</v>
      </c>
      <c r="L9" s="2">
        <f>L8+1</f>
        <v>2</v>
      </c>
      <c r="M9" s="15">
        <f t="shared" ref="M9:M21" si="3">IFERROR((SMALL(TEMPO,1+L8))," - ")</f>
        <v>2.9872685185185183E-4</v>
      </c>
      <c r="N9" s="2">
        <f t="shared" ref="N9:N21" si="4">L9</f>
        <v>2</v>
      </c>
    </row>
    <row r="10" spans="2:14">
      <c r="B10" s="18" t="s">
        <v>40</v>
      </c>
      <c r="C10" s="19">
        <v>4</v>
      </c>
      <c r="D10" s="19" t="s">
        <v>247</v>
      </c>
      <c r="E10" s="16" t="str">
        <f t="shared" si="0"/>
        <v>RS</v>
      </c>
      <c r="F10" s="44">
        <v>4.1979166666666667E-4</v>
      </c>
      <c r="G10" s="16">
        <f t="shared" si="1"/>
        <v>9</v>
      </c>
      <c r="H10" s="17">
        <f t="shared" si="2"/>
        <v>0</v>
      </c>
      <c r="L10" s="2">
        <f t="shared" ref="L10:L21" si="5">L9+1</f>
        <v>3</v>
      </c>
      <c r="M10" s="15">
        <f t="shared" si="3"/>
        <v>3.0277777777777779E-4</v>
      </c>
      <c r="N10" s="2">
        <f t="shared" si="4"/>
        <v>3</v>
      </c>
    </row>
    <row r="11" spans="2:14">
      <c r="B11" s="18" t="s">
        <v>40</v>
      </c>
      <c r="C11" s="19">
        <v>5</v>
      </c>
      <c r="D11" s="19" t="s">
        <v>273</v>
      </c>
      <c r="E11" s="16" t="str">
        <f t="shared" si="0"/>
        <v>MT</v>
      </c>
      <c r="F11" s="44">
        <v>4.4664351851851858E-4</v>
      </c>
      <c r="G11" s="16">
        <f t="shared" si="1"/>
        <v>10</v>
      </c>
      <c r="H11" s="17">
        <f t="shared" si="2"/>
        <v>0</v>
      </c>
      <c r="L11" s="2">
        <f t="shared" si="5"/>
        <v>4</v>
      </c>
      <c r="M11" s="15">
        <f t="shared" si="3"/>
        <v>3.0995370370370373E-4</v>
      </c>
      <c r="N11" s="2">
        <f t="shared" si="4"/>
        <v>4</v>
      </c>
    </row>
    <row r="12" spans="2:14">
      <c r="B12" s="18" t="s">
        <v>45</v>
      </c>
      <c r="C12" s="19">
        <v>1</v>
      </c>
      <c r="D12" s="19" t="s">
        <v>249</v>
      </c>
      <c r="E12" s="16" t="str">
        <f t="shared" si="0"/>
        <v>RN</v>
      </c>
      <c r="F12" s="44">
        <v>3.0277777777777779E-4</v>
      </c>
      <c r="G12" s="16">
        <f t="shared" si="1"/>
        <v>3</v>
      </c>
      <c r="H12" s="17">
        <f t="shared" si="2"/>
        <v>10</v>
      </c>
      <c r="L12" s="2">
        <f t="shared" si="5"/>
        <v>5</v>
      </c>
      <c r="M12" s="15">
        <f t="shared" si="3"/>
        <v>3.1828703703703701E-4</v>
      </c>
      <c r="N12" s="2">
        <f t="shared" si="4"/>
        <v>5</v>
      </c>
    </row>
    <row r="13" spans="2:14">
      <c r="B13" s="18" t="s">
        <v>45</v>
      </c>
      <c r="C13" s="19">
        <v>2</v>
      </c>
      <c r="D13" s="19" t="s">
        <v>250</v>
      </c>
      <c r="E13" s="16" t="str">
        <f t="shared" si="0"/>
        <v>PB</v>
      </c>
      <c r="F13" s="44">
        <v>3.2662037037037035E-4</v>
      </c>
      <c r="G13" s="16">
        <f t="shared" si="1"/>
        <v>6</v>
      </c>
      <c r="H13" s="17">
        <f t="shared" si="2"/>
        <v>3</v>
      </c>
      <c r="L13" s="2">
        <f t="shared" si="5"/>
        <v>6</v>
      </c>
      <c r="M13" s="15">
        <f t="shared" si="3"/>
        <v>3.2662037037037035E-4</v>
      </c>
      <c r="N13" s="2">
        <f t="shared" si="4"/>
        <v>6</v>
      </c>
    </row>
    <row r="14" spans="2:14">
      <c r="B14" s="18" t="s">
        <v>45</v>
      </c>
      <c r="C14" s="19">
        <v>3</v>
      </c>
      <c r="D14" s="19" t="s">
        <v>251</v>
      </c>
      <c r="E14" s="16" t="str">
        <f t="shared" si="0"/>
        <v>MSP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>
        <f t="shared" si="3"/>
        <v>3.2731481481481479E-4</v>
      </c>
      <c r="N14" s="2">
        <f t="shared" si="4"/>
        <v>7</v>
      </c>
    </row>
    <row r="15" spans="2:14">
      <c r="B15" s="18" t="s">
        <v>45</v>
      </c>
      <c r="C15" s="19">
        <v>4</v>
      </c>
      <c r="D15" s="19" t="s">
        <v>255</v>
      </c>
      <c r="E15" s="16" t="str">
        <f t="shared" si="0"/>
        <v>RS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>
        <f t="shared" si="3"/>
        <v>3.6631944444444445E-4</v>
      </c>
      <c r="N15" s="2">
        <f t="shared" si="4"/>
        <v>8</v>
      </c>
    </row>
    <row r="16" spans="2:14">
      <c r="B16" s="18" t="s">
        <v>45</v>
      </c>
      <c r="C16" s="19">
        <v>5</v>
      </c>
      <c r="D16" s="19" t="s">
        <v>256</v>
      </c>
      <c r="E16" s="16" t="str">
        <f t="shared" si="0"/>
        <v>PB</v>
      </c>
      <c r="F16" s="44">
        <v>2.9872685185185183E-4</v>
      </c>
      <c r="G16" s="16">
        <f t="shared" si="1"/>
        <v>2</v>
      </c>
      <c r="H16" s="17">
        <f t="shared" si="2"/>
        <v>15</v>
      </c>
      <c r="L16" s="2">
        <f t="shared" si="5"/>
        <v>9</v>
      </c>
      <c r="M16" s="15">
        <f t="shared" si="3"/>
        <v>4.1979166666666667E-4</v>
      </c>
      <c r="N16" s="2">
        <f t="shared" si="4"/>
        <v>9</v>
      </c>
    </row>
    <row r="17" spans="2:14">
      <c r="B17" s="18" t="s">
        <v>51</v>
      </c>
      <c r="C17" s="19">
        <v>1</v>
      </c>
      <c r="D17" s="19" t="s">
        <v>257</v>
      </c>
      <c r="E17" s="16" t="str">
        <f t="shared" si="0"/>
        <v>PR</v>
      </c>
      <c r="F17" s="44">
        <v>3.2731481481481479E-4</v>
      </c>
      <c r="G17" s="16">
        <f t="shared" si="1"/>
        <v>7</v>
      </c>
      <c r="H17" s="17">
        <f t="shared" si="2"/>
        <v>2</v>
      </c>
      <c r="L17" s="2">
        <f t="shared" si="5"/>
        <v>10</v>
      </c>
      <c r="M17" s="15">
        <f t="shared" si="3"/>
        <v>4.4664351851851858E-4</v>
      </c>
      <c r="N17" s="2">
        <f t="shared" si="4"/>
        <v>10</v>
      </c>
    </row>
    <row r="18" spans="2:14">
      <c r="B18" s="18" t="s">
        <v>51</v>
      </c>
      <c r="C18" s="19">
        <v>2</v>
      </c>
      <c r="D18" s="19" t="s">
        <v>258</v>
      </c>
      <c r="E18" s="16" t="str">
        <f t="shared" si="0"/>
        <v>MSP</v>
      </c>
      <c r="F18" s="44">
        <v>2.8969907407407411E-4</v>
      </c>
      <c r="G18" s="16">
        <f t="shared" si="1"/>
        <v>1</v>
      </c>
      <c r="H18" s="17">
        <f t="shared" si="2"/>
        <v>20</v>
      </c>
      <c r="L18" s="2">
        <f t="shared" si="5"/>
        <v>11</v>
      </c>
      <c r="M18" s="15">
        <f t="shared" si="3"/>
        <v>4.5092592592592596E-4</v>
      </c>
      <c r="N18" s="2">
        <f t="shared" si="4"/>
        <v>11</v>
      </c>
    </row>
    <row r="19" spans="2:14">
      <c r="B19" s="18" t="s">
        <v>51</v>
      </c>
      <c r="C19" s="19">
        <v>3</v>
      </c>
      <c r="D19" s="19" t="s">
        <v>234</v>
      </c>
      <c r="E19" s="16" t="str">
        <f t="shared" si="0"/>
        <v>PE</v>
      </c>
      <c r="F19" s="44">
        <v>3.1828703703703701E-4</v>
      </c>
      <c r="G19" s="16">
        <f t="shared" si="1"/>
        <v>5</v>
      </c>
      <c r="H19" s="17">
        <f t="shared" si="2"/>
        <v>4</v>
      </c>
      <c r="L19" s="2">
        <f t="shared" si="5"/>
        <v>12</v>
      </c>
      <c r="M19" s="15" t="str">
        <f t="shared" si="3"/>
        <v xml:space="preserve"> - </v>
      </c>
      <c r="N19" s="2">
        <f t="shared" si="4"/>
        <v>12</v>
      </c>
    </row>
    <row r="20" spans="2:14">
      <c r="B20" s="18" t="s">
        <v>51</v>
      </c>
      <c r="C20" s="19">
        <v>4</v>
      </c>
      <c r="D20" s="19" t="s">
        <v>295</v>
      </c>
      <c r="E20" s="16" t="str">
        <f t="shared" si="0"/>
        <v>MSP</v>
      </c>
      <c r="F20" s="44">
        <v>4.5092592592592596E-4</v>
      </c>
      <c r="G20" s="16">
        <f t="shared" si="1"/>
        <v>11</v>
      </c>
      <c r="H20" s="17">
        <f t="shared" si="2"/>
        <v>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51</v>
      </c>
      <c r="C21" s="19">
        <v>5</v>
      </c>
      <c r="D21" s="19" t="s">
        <v>259</v>
      </c>
      <c r="E21" s="16" t="str">
        <f t="shared" si="0"/>
        <v>MT</v>
      </c>
      <c r="F21" s="44"/>
      <c r="G21" s="16" t="str">
        <f t="shared" si="1"/>
        <v>-</v>
      </c>
      <c r="H21" s="17">
        <f t="shared" si="2"/>
        <v>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 ht="14.45" customHeight="1"/>
    <row r="23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21" xr:uid="{E26E8E27-AFCC-4576-9952-634D8ED05F94}">
      <formula1>NOME</formula1>
    </dataValidation>
    <dataValidation type="list" allowBlank="1" showInputMessage="1" showErrorMessage="1" sqref="B8:B21" xr:uid="{4E1261D6-43C1-471B-81F0-B96670438BDF}">
      <formula1>SERIE</formula1>
    </dataValidation>
    <dataValidation type="list" allowBlank="1" showInputMessage="1" showErrorMessage="1" sqref="E4:G4" xr:uid="{E28A4FBD-DE06-4EC4-94A4-FDD0F31A1D1A}">
      <formula1>CATEGORIA</formula1>
    </dataValidation>
    <dataValidation type="list" allowBlank="1" showInputMessage="1" showErrorMessage="1" sqref="D4" xr:uid="{759D0870-DCB3-4A49-A206-9D27D1B794F9}">
      <formula1>TIPOPROVA</formula1>
    </dataValidation>
    <dataValidation type="list" allowBlank="1" showInputMessage="1" showErrorMessage="1" sqref="C4" xr:uid="{D1690136-EB4A-4180-840E-3B35B9F91C31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8C66A-0315-4D90-907E-BF8C5A4F771D}">
  <sheetPr codeName="Planilha39">
    <tabColor theme="5" tint="0.59999389629810485"/>
  </sheetPr>
  <dimension ref="A1:N49"/>
  <sheetViews>
    <sheetView showGridLines="0" showRowColHeaders="0" zoomScale="115" zoomScaleNormal="115" workbookViewId="0">
      <pane ySplit="7" topLeftCell="A8" activePane="bottomLeft" state="frozen"/>
      <selection pane="bottomLeft" activeCell="G20" sqref="G20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302</v>
      </c>
      <c r="D4" s="21" t="s">
        <v>299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2</v>
      </c>
      <c r="D8" s="19" t="s">
        <v>264</v>
      </c>
      <c r="E8" s="16" t="str">
        <f t="shared" ref="E8:E21" si="0">IFERROR((VLOOKUP(D8,DADOS,2,0)),"")</f>
        <v>BA</v>
      </c>
      <c r="F8" s="44">
        <v>3.2152777777777778E-4</v>
      </c>
      <c r="G8" s="16">
        <f t="shared" ref="G8:G21" si="1">IFERROR((VLOOKUP(F8,$M$8:$N$32,2)),"-")</f>
        <v>10</v>
      </c>
      <c r="H8" s="17">
        <f t="shared" ref="H8:H21" si="2">IFERROR((VLOOKUP(G8,PONTOS,4,0)),0)</f>
        <v>0</v>
      </c>
      <c r="L8" s="2">
        <v>1</v>
      </c>
      <c r="M8" s="15">
        <f>IFERROR((SMALL(TEMPO,1))," - ")</f>
        <v>2.185185185185185E-4</v>
      </c>
      <c r="N8" s="2">
        <v>1</v>
      </c>
    </row>
    <row r="9" spans="2:14">
      <c r="B9" s="18" t="s">
        <v>40</v>
      </c>
      <c r="C9" s="19">
        <v>3</v>
      </c>
      <c r="D9" s="19" t="s">
        <v>268</v>
      </c>
      <c r="E9" s="16" t="str">
        <f t="shared" si="0"/>
        <v>PI</v>
      </c>
      <c r="F9" s="44">
        <v>3.0775462962962961E-4</v>
      </c>
      <c r="G9" s="16">
        <f t="shared" si="1"/>
        <v>9</v>
      </c>
      <c r="H9" s="17">
        <f t="shared" si="2"/>
        <v>0</v>
      </c>
      <c r="L9" s="2">
        <f>L8+1</f>
        <v>2</v>
      </c>
      <c r="M9" s="15">
        <f t="shared" ref="M9:M21" si="3">IFERROR((SMALL(TEMPO,1+L8))," - ")</f>
        <v>2.4016203703703702E-4</v>
      </c>
      <c r="N9" s="2">
        <f t="shared" ref="N9:N32" si="4">L9</f>
        <v>2</v>
      </c>
    </row>
    <row r="10" spans="2:14">
      <c r="B10" s="18" t="s">
        <v>40</v>
      </c>
      <c r="C10" s="19">
        <v>4</v>
      </c>
      <c r="D10" s="19" t="s">
        <v>269</v>
      </c>
      <c r="E10" s="16" t="str">
        <f t="shared" si="0"/>
        <v>MSP</v>
      </c>
      <c r="F10" s="44">
        <v>2.530092592592593E-4</v>
      </c>
      <c r="G10" s="16">
        <f t="shared" si="1"/>
        <v>3</v>
      </c>
      <c r="H10" s="17">
        <f t="shared" si="2"/>
        <v>10</v>
      </c>
      <c r="L10" s="2">
        <f t="shared" ref="L10:L32" si="5">L9+1</f>
        <v>3</v>
      </c>
      <c r="M10" s="15">
        <f t="shared" si="3"/>
        <v>2.530092592592593E-4</v>
      </c>
      <c r="N10" s="2">
        <f t="shared" si="4"/>
        <v>3</v>
      </c>
    </row>
    <row r="11" spans="2:14">
      <c r="B11" s="18" t="s">
        <v>40</v>
      </c>
      <c r="C11" s="19">
        <v>5</v>
      </c>
      <c r="D11" s="19" t="s">
        <v>272</v>
      </c>
      <c r="E11" s="16" t="str">
        <f t="shared" si="0"/>
        <v>BA</v>
      </c>
      <c r="F11" s="44"/>
      <c r="G11" s="16" t="str">
        <f t="shared" si="1"/>
        <v>-</v>
      </c>
      <c r="H11" s="17">
        <f t="shared" si="2"/>
        <v>0</v>
      </c>
      <c r="L11" s="2">
        <f t="shared" si="5"/>
        <v>4</v>
      </c>
      <c r="M11" s="15">
        <f t="shared" si="3"/>
        <v>2.675925925925926E-4</v>
      </c>
      <c r="N11" s="2">
        <f t="shared" si="4"/>
        <v>4</v>
      </c>
    </row>
    <row r="12" spans="2:14">
      <c r="B12" s="18" t="s">
        <v>45</v>
      </c>
      <c r="C12" s="19">
        <v>1</v>
      </c>
      <c r="D12" s="19" t="s">
        <v>274</v>
      </c>
      <c r="E12" s="16" t="str">
        <f t="shared" si="0"/>
        <v>PI</v>
      </c>
      <c r="F12" s="44">
        <v>2.9155092592592595E-4</v>
      </c>
      <c r="G12" s="16">
        <f t="shared" si="1"/>
        <v>5</v>
      </c>
      <c r="H12" s="17">
        <f t="shared" si="2"/>
        <v>4</v>
      </c>
      <c r="L12" s="2">
        <f t="shared" si="5"/>
        <v>5</v>
      </c>
      <c r="M12" s="15">
        <f t="shared" si="3"/>
        <v>2.9155092592592595E-4</v>
      </c>
      <c r="N12" s="2">
        <f t="shared" si="4"/>
        <v>5</v>
      </c>
    </row>
    <row r="13" spans="2:14">
      <c r="B13" s="18" t="s">
        <v>45</v>
      </c>
      <c r="C13" s="19">
        <v>2</v>
      </c>
      <c r="D13" s="19" t="s">
        <v>276</v>
      </c>
      <c r="E13" s="16" t="str">
        <f t="shared" si="0"/>
        <v>AC</v>
      </c>
      <c r="F13" s="44">
        <v>2.4016203703703702E-4</v>
      </c>
      <c r="G13" s="16">
        <f t="shared" si="1"/>
        <v>2</v>
      </c>
      <c r="H13" s="17">
        <f t="shared" si="2"/>
        <v>15</v>
      </c>
      <c r="L13" s="2">
        <f t="shared" si="5"/>
        <v>6</v>
      </c>
      <c r="M13" s="15">
        <f t="shared" si="3"/>
        <v>2.9976851851851849E-4</v>
      </c>
      <c r="N13" s="2">
        <f t="shared" si="4"/>
        <v>6</v>
      </c>
    </row>
    <row r="14" spans="2:14">
      <c r="B14" s="18" t="s">
        <v>45</v>
      </c>
      <c r="C14" s="19">
        <v>3</v>
      </c>
      <c r="D14" s="19" t="s">
        <v>277</v>
      </c>
      <c r="E14" s="16" t="str">
        <f t="shared" si="0"/>
        <v>RS</v>
      </c>
      <c r="F14" s="44">
        <v>3.0520833333333333E-4</v>
      </c>
      <c r="G14" s="16">
        <f t="shared" si="1"/>
        <v>8</v>
      </c>
      <c r="H14" s="17">
        <f t="shared" si="2"/>
        <v>1</v>
      </c>
      <c r="L14" s="2">
        <f t="shared" si="5"/>
        <v>7</v>
      </c>
      <c r="M14" s="15">
        <f t="shared" si="3"/>
        <v>3.0451388888888889E-4</v>
      </c>
      <c r="N14" s="2">
        <f t="shared" si="4"/>
        <v>7</v>
      </c>
    </row>
    <row r="15" spans="2:14">
      <c r="B15" s="18" t="s">
        <v>45</v>
      </c>
      <c r="C15" s="19">
        <v>4</v>
      </c>
      <c r="D15" s="19" t="s">
        <v>297</v>
      </c>
      <c r="E15" s="16" t="str">
        <f t="shared" si="0"/>
        <v>MT</v>
      </c>
      <c r="F15" s="44">
        <v>3.6562500000000001E-4</v>
      </c>
      <c r="G15" s="16">
        <f t="shared" si="1"/>
        <v>12</v>
      </c>
      <c r="H15" s="17">
        <f t="shared" si="2"/>
        <v>0</v>
      </c>
      <c r="L15" s="2">
        <f t="shared" si="5"/>
        <v>8</v>
      </c>
      <c r="M15" s="15">
        <f t="shared" si="3"/>
        <v>3.0520833333333333E-4</v>
      </c>
      <c r="N15" s="2">
        <f t="shared" si="4"/>
        <v>8</v>
      </c>
    </row>
    <row r="16" spans="2:14">
      <c r="B16" s="18" t="s">
        <v>45</v>
      </c>
      <c r="C16" s="19">
        <v>5</v>
      </c>
      <c r="D16" s="19" t="s">
        <v>278</v>
      </c>
      <c r="E16" s="16" t="str">
        <f t="shared" si="0"/>
        <v>MT</v>
      </c>
      <c r="F16" s="44">
        <v>3.6203703703703701E-4</v>
      </c>
      <c r="G16" s="16">
        <f t="shared" si="1"/>
        <v>11</v>
      </c>
      <c r="H16" s="17">
        <f t="shared" si="2"/>
        <v>0</v>
      </c>
      <c r="L16" s="2">
        <f t="shared" si="5"/>
        <v>9</v>
      </c>
      <c r="M16" s="15">
        <f t="shared" si="3"/>
        <v>3.0775462962962961E-4</v>
      </c>
      <c r="N16" s="2">
        <f t="shared" si="4"/>
        <v>9</v>
      </c>
    </row>
    <row r="17" spans="2:14">
      <c r="B17" s="18" t="s">
        <v>51</v>
      </c>
      <c r="C17" s="19">
        <v>1</v>
      </c>
      <c r="D17" s="19" t="s">
        <v>279</v>
      </c>
      <c r="E17" s="16" t="str">
        <f t="shared" si="0"/>
        <v>MSP</v>
      </c>
      <c r="F17" s="44">
        <v>3.0451388888888889E-4</v>
      </c>
      <c r="G17" s="16">
        <f t="shared" si="1"/>
        <v>7</v>
      </c>
      <c r="H17" s="17">
        <f t="shared" si="2"/>
        <v>2</v>
      </c>
      <c r="L17" s="2">
        <f t="shared" si="5"/>
        <v>10</v>
      </c>
      <c r="M17" s="15">
        <f t="shared" si="3"/>
        <v>3.2152777777777778E-4</v>
      </c>
      <c r="N17" s="2">
        <f t="shared" si="4"/>
        <v>10</v>
      </c>
    </row>
    <row r="18" spans="2:14">
      <c r="B18" s="18" t="s">
        <v>51</v>
      </c>
      <c r="C18" s="19">
        <v>2</v>
      </c>
      <c r="D18" s="19" t="s">
        <v>280</v>
      </c>
      <c r="E18" s="16" t="str">
        <f t="shared" si="0"/>
        <v>BA</v>
      </c>
      <c r="F18" s="44">
        <v>2.185185185185185E-4</v>
      </c>
      <c r="G18" s="16">
        <f t="shared" si="1"/>
        <v>1</v>
      </c>
      <c r="H18" s="17">
        <f t="shared" si="2"/>
        <v>20</v>
      </c>
      <c r="L18" s="2">
        <f t="shared" si="5"/>
        <v>11</v>
      </c>
      <c r="M18" s="15">
        <f t="shared" si="3"/>
        <v>3.6203703703703701E-4</v>
      </c>
      <c r="N18" s="2">
        <f t="shared" si="4"/>
        <v>11</v>
      </c>
    </row>
    <row r="19" spans="2:14">
      <c r="B19" s="18" t="s">
        <v>51</v>
      </c>
      <c r="C19" s="19">
        <v>3</v>
      </c>
      <c r="D19" s="19" t="s">
        <v>281</v>
      </c>
      <c r="E19" s="16" t="str">
        <f t="shared" si="0"/>
        <v>RJ</v>
      </c>
      <c r="F19" s="44">
        <v>2.675925925925926E-4</v>
      </c>
      <c r="G19" s="16">
        <f t="shared" si="1"/>
        <v>4</v>
      </c>
      <c r="H19" s="17">
        <f t="shared" si="2"/>
        <v>5</v>
      </c>
      <c r="L19" s="2">
        <f t="shared" si="5"/>
        <v>12</v>
      </c>
      <c r="M19" s="15">
        <f t="shared" si="3"/>
        <v>3.6562500000000001E-4</v>
      </c>
      <c r="N19" s="2">
        <f t="shared" si="4"/>
        <v>12</v>
      </c>
    </row>
    <row r="20" spans="2:14">
      <c r="B20" s="18" t="s">
        <v>51</v>
      </c>
      <c r="C20" s="19">
        <v>4</v>
      </c>
      <c r="D20" s="19" t="s">
        <v>282</v>
      </c>
      <c r="E20" s="16" t="str">
        <f t="shared" si="0"/>
        <v>AM</v>
      </c>
      <c r="F20" s="44">
        <v>2.9976851851851849E-4</v>
      </c>
      <c r="G20" s="16">
        <f t="shared" si="1"/>
        <v>6</v>
      </c>
      <c r="H20" s="17">
        <f t="shared" si="2"/>
        <v>3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51</v>
      </c>
      <c r="C21" s="19">
        <v>5</v>
      </c>
      <c r="D21" s="19" t="s">
        <v>259</v>
      </c>
      <c r="E21" s="16" t="str">
        <f t="shared" si="0"/>
        <v>MT</v>
      </c>
      <c r="F21" s="44"/>
      <c r="G21" s="16" t="str">
        <f t="shared" si="1"/>
        <v>-</v>
      </c>
      <c r="H21" s="17">
        <f t="shared" si="2"/>
        <v>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 hidden="1">
      <c r="F22" s="15"/>
      <c r="L22" s="2" t="e">
        <f>#REF!+1</f>
        <v>#REF!</v>
      </c>
      <c r="M22" s="15" t="str">
        <f>IFERROR((SMALL(TEMPO,1+#REF!))," - ")</f>
        <v xml:space="preserve"> - </v>
      </c>
      <c r="N22" s="2" t="e">
        <f t="shared" si="4"/>
        <v>#REF!</v>
      </c>
    </row>
    <row r="23" spans="2:14" hidden="1">
      <c r="F23" s="15"/>
      <c r="L23" s="2" t="e">
        <f t="shared" si="5"/>
        <v>#REF!</v>
      </c>
      <c r="M23" s="15" t="str">
        <f t="shared" ref="M23:M32" si="6">IFERROR((SMALL(TEMPO,1+L22))," - ")</f>
        <v xml:space="preserve"> - </v>
      </c>
      <c r="N23" s="2" t="e">
        <f t="shared" si="4"/>
        <v>#REF!</v>
      </c>
    </row>
    <row r="24" spans="2:14" hidden="1">
      <c r="F24" s="15"/>
      <c r="L24" s="2" t="e">
        <f t="shared" si="5"/>
        <v>#REF!</v>
      </c>
      <c r="M24" s="15" t="str">
        <f t="shared" si="6"/>
        <v xml:space="preserve"> - </v>
      </c>
      <c r="N24" s="2" t="e">
        <f t="shared" si="4"/>
        <v>#REF!</v>
      </c>
    </row>
    <row r="25" spans="2:14" hidden="1">
      <c r="F25" s="15"/>
      <c r="L25" s="2" t="e">
        <f t="shared" si="5"/>
        <v>#REF!</v>
      </c>
      <c r="M25" s="15" t="str">
        <f t="shared" si="6"/>
        <v xml:space="preserve"> - </v>
      </c>
      <c r="N25" s="2" t="e">
        <f t="shared" si="4"/>
        <v>#REF!</v>
      </c>
    </row>
    <row r="26" spans="2:14" hidden="1">
      <c r="F26" s="15"/>
      <c r="L26" s="2" t="e">
        <f t="shared" si="5"/>
        <v>#REF!</v>
      </c>
      <c r="M26" s="15" t="str">
        <f t="shared" si="6"/>
        <v xml:space="preserve"> - </v>
      </c>
      <c r="N26" s="2" t="e">
        <f t="shared" si="4"/>
        <v>#REF!</v>
      </c>
    </row>
    <row r="27" spans="2:14" hidden="1">
      <c r="F27" s="15"/>
      <c r="L27" s="2" t="e">
        <f t="shared" si="5"/>
        <v>#REF!</v>
      </c>
      <c r="M27" s="15" t="str">
        <f t="shared" si="6"/>
        <v xml:space="preserve"> - </v>
      </c>
      <c r="N27" s="2" t="e">
        <f t="shared" si="4"/>
        <v>#REF!</v>
      </c>
    </row>
    <row r="28" spans="2:14" hidden="1">
      <c r="F28" s="15"/>
      <c r="L28" s="2" t="e">
        <f t="shared" si="5"/>
        <v>#REF!</v>
      </c>
      <c r="M28" s="15" t="str">
        <f t="shared" si="6"/>
        <v xml:space="preserve"> - </v>
      </c>
      <c r="N28" s="2" t="e">
        <f t="shared" si="4"/>
        <v>#REF!</v>
      </c>
    </row>
    <row r="29" spans="2:14" hidden="1">
      <c r="F29" s="15"/>
      <c r="L29" s="2" t="e">
        <f t="shared" si="5"/>
        <v>#REF!</v>
      </c>
      <c r="M29" s="15" t="str">
        <f t="shared" si="6"/>
        <v xml:space="preserve"> - </v>
      </c>
      <c r="N29" s="2" t="e">
        <f t="shared" si="4"/>
        <v>#REF!</v>
      </c>
    </row>
    <row r="30" spans="2:14" hidden="1">
      <c r="L30" s="2" t="e">
        <f t="shared" si="5"/>
        <v>#REF!</v>
      </c>
      <c r="M30" s="15" t="str">
        <f t="shared" si="6"/>
        <v xml:space="preserve"> - </v>
      </c>
      <c r="N30" s="2" t="e">
        <f t="shared" si="4"/>
        <v>#REF!</v>
      </c>
    </row>
    <row r="31" spans="2:14" hidden="1">
      <c r="L31" s="2" t="e">
        <f t="shared" si="5"/>
        <v>#REF!</v>
      </c>
      <c r="M31" s="15" t="str">
        <f t="shared" si="6"/>
        <v xml:space="preserve"> - </v>
      </c>
      <c r="N31" s="2" t="e">
        <f t="shared" si="4"/>
        <v>#REF!</v>
      </c>
    </row>
    <row r="32" spans="2:14" hidden="1">
      <c r="L32" s="2" t="e">
        <f t="shared" si="5"/>
        <v>#REF!</v>
      </c>
      <c r="M32" s="15" t="str">
        <f t="shared" si="6"/>
        <v xml:space="preserve"> - </v>
      </c>
      <c r="N32" s="2" t="e">
        <f t="shared" si="4"/>
        <v>#REF!</v>
      </c>
    </row>
    <row r="48" ht="14.45" customHeight="1"/>
    <row r="49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C52F6BF3-4793-4696-856C-B16E205A92D2}">
      <formula1>PROVA</formula1>
    </dataValidation>
    <dataValidation type="list" allowBlank="1" showInputMessage="1" showErrorMessage="1" sqref="D4" xr:uid="{21A960D2-1699-4BF8-A2FA-08DD0A19F4A2}">
      <formula1>TIPOPROVA</formula1>
    </dataValidation>
    <dataValidation type="list" allowBlank="1" showInputMessage="1" showErrorMessage="1" sqref="E4:G4" xr:uid="{FC77BAB1-FB95-49F2-B8CA-1EB312650745}">
      <formula1>CATEGORIA</formula1>
    </dataValidation>
    <dataValidation type="list" allowBlank="1" showInputMessage="1" showErrorMessage="1" sqref="B8:B29" xr:uid="{B4532586-DC0F-43F3-923E-C39FC69EB871}">
      <formula1>SERIE</formula1>
    </dataValidation>
    <dataValidation type="list" allowBlank="1" showInputMessage="1" showErrorMessage="1" sqref="D8:D29" xr:uid="{D47F6A5B-3A7A-4DC6-8358-73372A0159C3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A80A9-D841-4311-8F8F-F95855242F6A}">
  <sheetPr codeName="Planilha4"/>
  <dimension ref="A1:S1046"/>
  <sheetViews>
    <sheetView workbookViewId="0">
      <selection activeCell="G1" sqref="G1:H1"/>
    </sheetView>
  </sheetViews>
  <sheetFormatPr defaultRowHeight="14.45"/>
  <cols>
    <col min="1" max="1" width="10.28515625" bestFit="1" customWidth="1"/>
    <col min="2" max="2" width="10.28515625" customWidth="1"/>
    <col min="3" max="3" width="8.28515625" style="1" bestFit="1" customWidth="1"/>
    <col min="5" max="5" width="8.85546875" style="2"/>
    <col min="7" max="7" width="55.140625" style="3" customWidth="1"/>
    <col min="8" max="8" width="9.85546875" style="2" bestFit="1" customWidth="1"/>
    <col min="10" max="10" width="9.85546875" style="2" bestFit="1" customWidth="1"/>
    <col min="12" max="12" width="30.42578125" customWidth="1"/>
    <col min="13" max="13" width="6.5703125" customWidth="1"/>
    <col min="14" max="14" width="15.7109375" customWidth="1"/>
    <col min="16" max="16" width="9.7109375" style="2" bestFit="1" customWidth="1"/>
    <col min="18" max="18" width="6.7109375" bestFit="1" customWidth="1"/>
    <col min="19" max="19" width="10.42578125" bestFit="1" customWidth="1"/>
  </cols>
  <sheetData>
    <row r="1" spans="1:19">
      <c r="A1" s="2" t="s">
        <v>33</v>
      </c>
      <c r="B1" s="2"/>
      <c r="C1" s="2" t="s">
        <v>34</v>
      </c>
      <c r="E1" s="2" t="s">
        <v>37</v>
      </c>
      <c r="G1" s="4" t="s">
        <v>38</v>
      </c>
      <c r="H1" s="2" t="s">
        <v>1</v>
      </c>
      <c r="J1" s="2" t="s">
        <v>1</v>
      </c>
      <c r="L1" s="2" t="s">
        <v>35</v>
      </c>
      <c r="M1" s="2"/>
      <c r="N1" s="2" t="s">
        <v>36</v>
      </c>
      <c r="P1" s="2" t="s">
        <v>312</v>
      </c>
      <c r="Q1" s="2" t="s">
        <v>313</v>
      </c>
      <c r="R1" s="2" t="s">
        <v>314</v>
      </c>
      <c r="S1" s="2" t="s">
        <v>315</v>
      </c>
    </row>
    <row r="2" spans="1:19">
      <c r="A2" t="s">
        <v>39</v>
      </c>
      <c r="C2" s="2" t="s">
        <v>40</v>
      </c>
      <c r="E2" s="2">
        <v>1</v>
      </c>
      <c r="G2" s="3" t="s">
        <v>7</v>
      </c>
      <c r="H2" s="4" t="s">
        <v>7</v>
      </c>
      <c r="J2" s="2" t="s">
        <v>7</v>
      </c>
      <c r="L2" t="s">
        <v>41</v>
      </c>
      <c r="N2" t="s">
        <v>42</v>
      </c>
      <c r="P2" s="2">
        <v>1</v>
      </c>
      <c r="Q2" s="2">
        <v>120</v>
      </c>
      <c r="R2" s="2">
        <v>40</v>
      </c>
      <c r="S2" s="2">
        <v>20</v>
      </c>
    </row>
    <row r="3" spans="1:19">
      <c r="A3" t="s">
        <v>69</v>
      </c>
      <c r="C3" s="2" t="s">
        <v>45</v>
      </c>
      <c r="E3" s="2">
        <v>2</v>
      </c>
      <c r="G3" s="3" t="s">
        <v>74</v>
      </c>
      <c r="H3" s="2" t="s">
        <v>20</v>
      </c>
      <c r="J3" s="4" t="s">
        <v>8</v>
      </c>
      <c r="L3" t="s">
        <v>168</v>
      </c>
      <c r="N3" t="s">
        <v>70</v>
      </c>
      <c r="P3" s="2">
        <v>2</v>
      </c>
      <c r="Q3" s="2">
        <v>90</v>
      </c>
      <c r="R3" s="2">
        <v>30</v>
      </c>
      <c r="S3" s="2">
        <v>15</v>
      </c>
    </row>
    <row r="4" spans="1:19">
      <c r="A4" t="s">
        <v>103</v>
      </c>
      <c r="C4" s="2" t="s">
        <v>51</v>
      </c>
      <c r="E4" s="2">
        <v>3</v>
      </c>
      <c r="G4" s="3" t="s">
        <v>262</v>
      </c>
      <c r="H4" s="2" t="s">
        <v>9</v>
      </c>
      <c r="J4" s="2" t="s">
        <v>9</v>
      </c>
      <c r="L4" t="s">
        <v>184</v>
      </c>
      <c r="N4" t="s">
        <v>104</v>
      </c>
      <c r="P4" s="2">
        <v>3</v>
      </c>
      <c r="Q4" s="2">
        <v>60</v>
      </c>
      <c r="R4" s="2">
        <v>20</v>
      </c>
      <c r="S4" s="2">
        <v>10</v>
      </c>
    </row>
    <row r="5" spans="1:19">
      <c r="A5" t="s">
        <v>141</v>
      </c>
      <c r="C5" s="2" t="s">
        <v>57</v>
      </c>
      <c r="E5" s="2">
        <v>4</v>
      </c>
      <c r="G5" s="3" t="s">
        <v>180</v>
      </c>
      <c r="H5" s="2" t="s">
        <v>19</v>
      </c>
      <c r="J5" s="2" t="s">
        <v>10</v>
      </c>
      <c r="L5" t="s">
        <v>194</v>
      </c>
      <c r="N5" t="s">
        <v>142</v>
      </c>
      <c r="P5" s="2">
        <v>4</v>
      </c>
      <c r="Q5" s="2">
        <v>50</v>
      </c>
      <c r="R5" s="2">
        <v>10</v>
      </c>
      <c r="S5" s="2">
        <v>5</v>
      </c>
    </row>
    <row r="6" spans="1:19">
      <c r="A6" t="s">
        <v>167</v>
      </c>
      <c r="C6" s="2" t="s">
        <v>63</v>
      </c>
      <c r="E6" s="2">
        <v>5</v>
      </c>
      <c r="G6" s="3" t="s">
        <v>43</v>
      </c>
      <c r="H6" s="2" t="s">
        <v>31</v>
      </c>
      <c r="J6" s="2" t="s">
        <v>11</v>
      </c>
      <c r="L6" t="s">
        <v>202</v>
      </c>
      <c r="P6" s="2">
        <v>5</v>
      </c>
      <c r="Q6" s="2">
        <v>40</v>
      </c>
      <c r="R6" s="2">
        <v>8</v>
      </c>
      <c r="S6" s="2">
        <v>4</v>
      </c>
    </row>
    <row r="7" spans="1:19">
      <c r="A7" t="s">
        <v>170</v>
      </c>
      <c r="C7" s="2" t="s">
        <v>91</v>
      </c>
      <c r="G7" s="3" t="s">
        <v>8</v>
      </c>
      <c r="H7" s="4" t="s">
        <v>8</v>
      </c>
      <c r="J7" s="2" t="s">
        <v>12</v>
      </c>
      <c r="L7" t="s">
        <v>206</v>
      </c>
      <c r="P7" s="2">
        <v>6</v>
      </c>
      <c r="Q7" s="2">
        <v>30</v>
      </c>
      <c r="R7" s="2">
        <v>6</v>
      </c>
      <c r="S7" s="2">
        <v>3</v>
      </c>
    </row>
    <row r="8" spans="1:19">
      <c r="A8" t="s">
        <v>178</v>
      </c>
      <c r="C8" s="2" t="s">
        <v>97</v>
      </c>
      <c r="G8" s="3" t="s">
        <v>105</v>
      </c>
      <c r="H8" s="2" t="s">
        <v>16</v>
      </c>
      <c r="J8" s="4" t="s">
        <v>13</v>
      </c>
      <c r="L8" t="s">
        <v>210</v>
      </c>
      <c r="P8" s="2">
        <v>7</v>
      </c>
      <c r="Q8" s="2">
        <v>20</v>
      </c>
      <c r="R8" s="2">
        <v>4</v>
      </c>
      <c r="S8" s="2">
        <v>2</v>
      </c>
    </row>
    <row r="9" spans="1:19">
      <c r="A9" t="s">
        <v>179</v>
      </c>
      <c r="C9" s="2" t="s">
        <v>135</v>
      </c>
      <c r="G9" s="3" t="s">
        <v>240</v>
      </c>
      <c r="H9" s="2" t="s">
        <v>9</v>
      </c>
      <c r="J9" s="2" t="s">
        <v>14</v>
      </c>
      <c r="L9" t="s">
        <v>285</v>
      </c>
      <c r="P9" s="2">
        <v>8</v>
      </c>
      <c r="Q9" s="2">
        <v>10</v>
      </c>
      <c r="R9" s="2">
        <v>2</v>
      </c>
      <c r="S9" s="2">
        <v>1</v>
      </c>
    </row>
    <row r="10" spans="1:19">
      <c r="A10" t="s">
        <v>183</v>
      </c>
      <c r="C10"/>
      <c r="G10" s="3" t="s">
        <v>263</v>
      </c>
      <c r="H10" s="2" t="s">
        <v>8</v>
      </c>
      <c r="J10" s="2" t="s">
        <v>15</v>
      </c>
      <c r="L10" t="s">
        <v>299</v>
      </c>
    </row>
    <row r="11" spans="1:19">
      <c r="A11" t="s">
        <v>185</v>
      </c>
      <c r="C11"/>
      <c r="G11" s="3" t="s">
        <v>106</v>
      </c>
      <c r="H11" s="2" t="s">
        <v>23</v>
      </c>
      <c r="J11" s="2" t="s">
        <v>16</v>
      </c>
      <c r="L11" t="s">
        <v>304</v>
      </c>
    </row>
    <row r="12" spans="1:19">
      <c r="A12" t="s">
        <v>190</v>
      </c>
      <c r="C12"/>
      <c r="G12" s="3" t="s">
        <v>143</v>
      </c>
      <c r="H12" s="2" t="s">
        <v>7</v>
      </c>
      <c r="J12" s="2" t="s">
        <v>17</v>
      </c>
      <c r="L12" t="s">
        <v>309</v>
      </c>
    </row>
    <row r="13" spans="1:19">
      <c r="A13" t="s">
        <v>191</v>
      </c>
      <c r="C13"/>
      <c r="G13" s="3" t="s">
        <v>75</v>
      </c>
      <c r="H13" s="2" t="s">
        <v>30</v>
      </c>
      <c r="J13" s="2" t="s">
        <v>19</v>
      </c>
    </row>
    <row r="14" spans="1:19">
      <c r="A14" t="s">
        <v>193</v>
      </c>
      <c r="C14"/>
      <c r="G14" s="3" t="s">
        <v>144</v>
      </c>
      <c r="H14" s="2" t="s">
        <v>29</v>
      </c>
      <c r="J14" s="2" t="s">
        <v>20</v>
      </c>
    </row>
    <row r="15" spans="1:19">
      <c r="A15" t="s">
        <v>195</v>
      </c>
      <c r="C15"/>
      <c r="G15" s="3" t="s">
        <v>76</v>
      </c>
      <c r="H15" s="2" t="s">
        <v>19</v>
      </c>
      <c r="J15" s="2" t="s">
        <v>22</v>
      </c>
    </row>
    <row r="16" spans="1:19">
      <c r="A16" t="s">
        <v>196</v>
      </c>
      <c r="C16"/>
      <c r="G16" s="3" t="s">
        <v>264</v>
      </c>
      <c r="H16" s="2" t="s">
        <v>10</v>
      </c>
      <c r="J16" s="2" t="s">
        <v>23</v>
      </c>
    </row>
    <row r="17" spans="1:10">
      <c r="A17" t="s">
        <v>199</v>
      </c>
      <c r="C17"/>
      <c r="G17" s="3" t="s">
        <v>145</v>
      </c>
      <c r="H17" s="2" t="s">
        <v>24</v>
      </c>
      <c r="J17" s="2" t="s">
        <v>24</v>
      </c>
    </row>
    <row r="18" spans="1:10">
      <c r="A18" t="s">
        <v>201</v>
      </c>
      <c r="C18"/>
      <c r="G18" s="3" t="s">
        <v>107</v>
      </c>
      <c r="H18" s="2" t="s">
        <v>29</v>
      </c>
      <c r="J18" s="2" t="s">
        <v>25</v>
      </c>
    </row>
    <row r="19" spans="1:10">
      <c r="A19" t="s">
        <v>203</v>
      </c>
      <c r="C19"/>
      <c r="G19" s="3" t="s">
        <v>9</v>
      </c>
      <c r="H19" s="4" t="s">
        <v>9</v>
      </c>
      <c r="J19" s="2" t="s">
        <v>26</v>
      </c>
    </row>
    <row r="20" spans="1:10">
      <c r="A20" t="s">
        <v>204</v>
      </c>
      <c r="C20"/>
      <c r="G20" s="3" t="s">
        <v>265</v>
      </c>
      <c r="H20" s="2" t="s">
        <v>24</v>
      </c>
      <c r="J20" s="2" t="s">
        <v>28</v>
      </c>
    </row>
    <row r="21" spans="1:10">
      <c r="A21" t="s">
        <v>205</v>
      </c>
      <c r="C21"/>
      <c r="G21" s="3" t="s">
        <v>221</v>
      </c>
      <c r="H21" s="2" t="s">
        <v>28</v>
      </c>
      <c r="J21" s="2" t="s">
        <v>29</v>
      </c>
    </row>
    <row r="22" spans="1:10">
      <c r="A22" t="s">
        <v>207</v>
      </c>
      <c r="C22"/>
      <c r="G22" s="3" t="s">
        <v>241</v>
      </c>
      <c r="H22" s="2" t="s">
        <v>24</v>
      </c>
      <c r="J22" s="2" t="s">
        <v>30</v>
      </c>
    </row>
    <row r="23" spans="1:10">
      <c r="A23" t="s">
        <v>208</v>
      </c>
      <c r="C23"/>
      <c r="G23" s="3" t="s">
        <v>266</v>
      </c>
      <c r="H23" s="2" t="s">
        <v>31</v>
      </c>
      <c r="J23" s="2" t="s">
        <v>31</v>
      </c>
    </row>
    <row r="24" spans="1:10">
      <c r="A24" t="s">
        <v>209</v>
      </c>
      <c r="C24"/>
      <c r="G24" s="3" t="s">
        <v>146</v>
      </c>
      <c r="H24" s="2" t="s">
        <v>16</v>
      </c>
      <c r="J24" s="2" t="s">
        <v>32</v>
      </c>
    </row>
    <row r="25" spans="1:10">
      <c r="A25" t="s">
        <v>220</v>
      </c>
      <c r="C25"/>
      <c r="G25" s="3" t="s">
        <v>267</v>
      </c>
      <c r="H25" s="2" t="s">
        <v>31</v>
      </c>
      <c r="J25"/>
    </row>
    <row r="26" spans="1:10">
      <c r="A26" t="s">
        <v>239</v>
      </c>
      <c r="C26"/>
      <c r="G26" s="3" t="s">
        <v>242</v>
      </c>
      <c r="H26" s="2" t="s">
        <v>29</v>
      </c>
      <c r="J26"/>
    </row>
    <row r="27" spans="1:10">
      <c r="A27" t="s">
        <v>261</v>
      </c>
      <c r="C27"/>
      <c r="G27" s="3" t="s">
        <v>108</v>
      </c>
      <c r="H27" s="2" t="s">
        <v>15</v>
      </c>
      <c r="J27"/>
    </row>
    <row r="28" spans="1:10">
      <c r="A28" t="s">
        <v>284</v>
      </c>
      <c r="C28"/>
      <c r="G28" s="3" t="s">
        <v>44</v>
      </c>
      <c r="H28" s="2" t="s">
        <v>14</v>
      </c>
      <c r="J28"/>
    </row>
    <row r="29" spans="1:10">
      <c r="A29" t="s">
        <v>286</v>
      </c>
      <c r="C29"/>
      <c r="G29" s="3" t="s">
        <v>77</v>
      </c>
      <c r="H29" s="2" t="s">
        <v>24</v>
      </c>
      <c r="J29"/>
    </row>
    <row r="30" spans="1:10">
      <c r="A30" t="s">
        <v>293</v>
      </c>
      <c r="C30"/>
      <c r="G30" s="3" t="s">
        <v>78</v>
      </c>
      <c r="H30" s="2" t="s">
        <v>23</v>
      </c>
      <c r="J30"/>
    </row>
    <row r="31" spans="1:10">
      <c r="A31" t="s">
        <v>296</v>
      </c>
      <c r="C31"/>
      <c r="G31" s="3" t="s">
        <v>171</v>
      </c>
      <c r="H31" s="2" t="s">
        <v>24</v>
      </c>
      <c r="J31"/>
    </row>
    <row r="32" spans="1:10">
      <c r="A32" t="s">
        <v>298</v>
      </c>
      <c r="C32"/>
      <c r="G32" s="3" t="s">
        <v>46</v>
      </c>
      <c r="H32" s="2" t="s">
        <v>20</v>
      </c>
      <c r="J32"/>
    </row>
    <row r="33" spans="1:10">
      <c r="A33" t="s">
        <v>300</v>
      </c>
      <c r="C33"/>
      <c r="G33" s="3" t="s">
        <v>243</v>
      </c>
      <c r="H33" s="2" t="s">
        <v>16</v>
      </c>
      <c r="J33"/>
    </row>
    <row r="34" spans="1:10">
      <c r="A34" t="s">
        <v>301</v>
      </c>
      <c r="C34"/>
      <c r="G34" s="3" t="s">
        <v>147</v>
      </c>
      <c r="H34" s="2" t="s">
        <v>20</v>
      </c>
      <c r="J34"/>
    </row>
    <row r="35" spans="1:10">
      <c r="A35" t="s">
        <v>302</v>
      </c>
      <c r="C35"/>
      <c r="G35" s="3" t="s">
        <v>10</v>
      </c>
      <c r="H35" s="4" t="s">
        <v>10</v>
      </c>
      <c r="J35"/>
    </row>
    <row r="36" spans="1:10">
      <c r="A36" t="s">
        <v>303</v>
      </c>
      <c r="C36"/>
      <c r="G36" s="3" t="s">
        <v>268</v>
      </c>
      <c r="H36" s="2" t="s">
        <v>20</v>
      </c>
      <c r="J36"/>
    </row>
    <row r="37" spans="1:10">
      <c r="A37" t="s">
        <v>305</v>
      </c>
      <c r="C37"/>
      <c r="G37" s="3" t="s">
        <v>109</v>
      </c>
      <c r="H37" s="2" t="s">
        <v>12</v>
      </c>
      <c r="J37"/>
    </row>
    <row r="38" spans="1:10">
      <c r="A38" t="s">
        <v>306</v>
      </c>
      <c r="C38"/>
      <c r="G38" s="3" t="s">
        <v>148</v>
      </c>
      <c r="H38" s="2" t="s">
        <v>16</v>
      </c>
      <c r="J38"/>
    </row>
    <row r="39" spans="1:10">
      <c r="A39" t="s">
        <v>307</v>
      </c>
      <c r="C39"/>
      <c r="G39" s="3" t="s">
        <v>47</v>
      </c>
      <c r="H39" s="2" t="s">
        <v>17</v>
      </c>
      <c r="J39"/>
    </row>
    <row r="40" spans="1:10">
      <c r="A40" t="s">
        <v>308</v>
      </c>
      <c r="C40"/>
      <c r="G40" s="3" t="s">
        <v>48</v>
      </c>
      <c r="H40" s="2" t="s">
        <v>28</v>
      </c>
      <c r="J40"/>
    </row>
    <row r="41" spans="1:10">
      <c r="A41" t="s">
        <v>310</v>
      </c>
      <c r="C41"/>
      <c r="G41" s="3" t="s">
        <v>110</v>
      </c>
      <c r="H41" s="2" t="s">
        <v>9</v>
      </c>
      <c r="J41"/>
    </row>
    <row r="42" spans="1:10">
      <c r="A42" t="s">
        <v>311</v>
      </c>
      <c r="C42"/>
      <c r="G42" s="3" t="s">
        <v>79</v>
      </c>
      <c r="H42" s="2" t="s">
        <v>28</v>
      </c>
      <c r="J42"/>
    </row>
    <row r="43" spans="1:10">
      <c r="C43"/>
      <c r="G43" s="3" t="s">
        <v>80</v>
      </c>
      <c r="H43" s="2" t="s">
        <v>20</v>
      </c>
      <c r="J43"/>
    </row>
    <row r="44" spans="1:10">
      <c r="C44"/>
      <c r="G44" s="3" t="s">
        <v>172</v>
      </c>
      <c r="H44" s="2" t="s">
        <v>12</v>
      </c>
      <c r="J44"/>
    </row>
    <row r="45" spans="1:10">
      <c r="C45"/>
      <c r="G45" s="3" t="s">
        <v>81</v>
      </c>
      <c r="H45" s="2" t="s">
        <v>16</v>
      </c>
      <c r="J45"/>
    </row>
    <row r="46" spans="1:10">
      <c r="C46"/>
      <c r="G46" s="3" t="s">
        <v>111</v>
      </c>
      <c r="H46" s="2" t="s">
        <v>28</v>
      </c>
      <c r="J46"/>
    </row>
    <row r="47" spans="1:10">
      <c r="C47"/>
      <c r="G47" s="3" t="s">
        <v>82</v>
      </c>
      <c r="H47" s="2" t="s">
        <v>31</v>
      </c>
      <c r="J47"/>
    </row>
    <row r="48" spans="1:10">
      <c r="C48"/>
      <c r="G48" s="3" t="s">
        <v>112</v>
      </c>
      <c r="H48" s="2" t="s">
        <v>28</v>
      </c>
      <c r="J48"/>
    </row>
    <row r="49" spans="3:10">
      <c r="C49"/>
      <c r="G49" s="3" t="s">
        <v>270</v>
      </c>
      <c r="H49" s="2" t="s">
        <v>9</v>
      </c>
      <c r="J49"/>
    </row>
    <row r="50" spans="3:10">
      <c r="C50"/>
      <c r="G50" s="3" t="s">
        <v>11</v>
      </c>
      <c r="H50" s="4" t="s">
        <v>11</v>
      </c>
      <c r="J50"/>
    </row>
    <row r="51" spans="3:10">
      <c r="C51"/>
      <c r="G51" s="3" t="s">
        <v>269</v>
      </c>
      <c r="H51" s="2" t="s">
        <v>15</v>
      </c>
      <c r="J51"/>
    </row>
    <row r="52" spans="3:10">
      <c r="C52"/>
      <c r="G52" s="3" t="s">
        <v>244</v>
      </c>
      <c r="H52" s="2" t="s">
        <v>19</v>
      </c>
      <c r="J52"/>
    </row>
    <row r="53" spans="3:10">
      <c r="C53"/>
      <c r="G53" s="3" t="s">
        <v>83</v>
      </c>
      <c r="H53" s="2" t="s">
        <v>28</v>
      </c>
      <c r="J53"/>
    </row>
    <row r="54" spans="3:10">
      <c r="C54"/>
      <c r="G54" s="3" t="s">
        <v>245</v>
      </c>
      <c r="H54" s="2" t="s">
        <v>26</v>
      </c>
      <c r="J54"/>
    </row>
    <row r="55" spans="3:10">
      <c r="C55"/>
      <c r="G55" s="3" t="s">
        <v>222</v>
      </c>
      <c r="H55" s="2" t="s">
        <v>14</v>
      </c>
      <c r="J55"/>
    </row>
    <row r="56" spans="3:10">
      <c r="C56"/>
      <c r="G56" s="3" t="s">
        <v>113</v>
      </c>
      <c r="H56" s="2" t="s">
        <v>29</v>
      </c>
      <c r="J56"/>
    </row>
    <row r="57" spans="3:10">
      <c r="C57"/>
      <c r="G57" s="3" t="s">
        <v>246</v>
      </c>
      <c r="H57" s="2" t="s">
        <v>15</v>
      </c>
      <c r="J57"/>
    </row>
    <row r="58" spans="3:10">
      <c r="C58"/>
      <c r="G58" s="3" t="s">
        <v>271</v>
      </c>
      <c r="H58" s="2" t="s">
        <v>24</v>
      </c>
      <c r="J58"/>
    </row>
    <row r="59" spans="3:10">
      <c r="C59"/>
      <c r="G59" s="3" t="s">
        <v>272</v>
      </c>
      <c r="H59" s="2" t="s">
        <v>10</v>
      </c>
      <c r="J59"/>
    </row>
    <row r="60" spans="3:10">
      <c r="C60"/>
      <c r="G60" s="3" t="s">
        <v>12</v>
      </c>
      <c r="H60" s="4" t="s">
        <v>12</v>
      </c>
      <c r="J60"/>
    </row>
    <row r="61" spans="3:10">
      <c r="C61"/>
      <c r="G61" s="3" t="s">
        <v>149</v>
      </c>
      <c r="H61" s="2" t="s">
        <v>28</v>
      </c>
      <c r="J61"/>
    </row>
    <row r="62" spans="3:10">
      <c r="C62"/>
      <c r="G62" s="3" t="s">
        <v>114</v>
      </c>
      <c r="H62" s="2" t="s">
        <v>17</v>
      </c>
      <c r="J62"/>
    </row>
    <row r="63" spans="3:10">
      <c r="C63"/>
      <c r="G63" s="3" t="s">
        <v>115</v>
      </c>
      <c r="H63" s="2" t="s">
        <v>10</v>
      </c>
      <c r="J63"/>
    </row>
    <row r="64" spans="3:10">
      <c r="C64"/>
      <c r="G64" s="3" t="s">
        <v>150</v>
      </c>
      <c r="H64" s="2" t="s">
        <v>9</v>
      </c>
      <c r="J64"/>
    </row>
    <row r="65" spans="3:10">
      <c r="C65"/>
      <c r="G65" s="3" t="s">
        <v>247</v>
      </c>
      <c r="H65" s="2" t="s">
        <v>28</v>
      </c>
      <c r="J65"/>
    </row>
    <row r="66" spans="3:10">
      <c r="C66"/>
      <c r="G66" s="3" t="s">
        <v>223</v>
      </c>
      <c r="H66" s="2" t="s">
        <v>22</v>
      </c>
      <c r="J66"/>
    </row>
    <row r="67" spans="3:10">
      <c r="C67"/>
      <c r="G67" s="3" t="s">
        <v>49</v>
      </c>
      <c r="H67" s="2" t="s">
        <v>28</v>
      </c>
      <c r="J67"/>
    </row>
    <row r="68" spans="3:10">
      <c r="C68"/>
      <c r="G68" s="3" t="s">
        <v>50</v>
      </c>
      <c r="H68" s="2" t="s">
        <v>22</v>
      </c>
      <c r="J68"/>
    </row>
    <row r="69" spans="3:10">
      <c r="C69"/>
      <c r="G69" s="3" t="s">
        <v>116</v>
      </c>
      <c r="H69" s="2" t="s">
        <v>8</v>
      </c>
      <c r="J69"/>
    </row>
    <row r="70" spans="3:10">
      <c r="C70"/>
      <c r="G70" s="3" t="s">
        <v>52</v>
      </c>
      <c r="H70" s="2" t="s">
        <v>15</v>
      </c>
      <c r="J70"/>
    </row>
    <row r="71" spans="3:10">
      <c r="C71"/>
      <c r="G71" s="3" t="s">
        <v>273</v>
      </c>
      <c r="H71" s="2" t="s">
        <v>16</v>
      </c>
      <c r="J71"/>
    </row>
    <row r="72" spans="3:10">
      <c r="C72"/>
      <c r="G72" s="3" t="s">
        <v>294</v>
      </c>
      <c r="H72" s="2" t="s">
        <v>16</v>
      </c>
      <c r="J72"/>
    </row>
    <row r="73" spans="3:10">
      <c r="C73"/>
      <c r="G73" s="3" t="s">
        <v>248</v>
      </c>
      <c r="H73" s="2" t="s">
        <v>9</v>
      </c>
      <c r="J73"/>
    </row>
    <row r="74" spans="3:10">
      <c r="C74"/>
      <c r="G74" s="3" t="s">
        <v>211</v>
      </c>
      <c r="H74" s="2" t="s">
        <v>12</v>
      </c>
      <c r="J74"/>
    </row>
    <row r="75" spans="3:10">
      <c r="C75"/>
      <c r="G75" s="3" t="s">
        <v>249</v>
      </c>
      <c r="H75" s="2" t="s">
        <v>24</v>
      </c>
      <c r="J75"/>
    </row>
    <row r="76" spans="3:10">
      <c r="C76"/>
      <c r="G76" s="3" t="s">
        <v>250</v>
      </c>
      <c r="H76" s="2" t="s">
        <v>17</v>
      </c>
      <c r="J76"/>
    </row>
    <row r="77" spans="3:10">
      <c r="C77"/>
      <c r="G77" s="3" t="s">
        <v>173</v>
      </c>
      <c r="H77" s="2" t="s">
        <v>22</v>
      </c>
      <c r="J77"/>
    </row>
    <row r="78" spans="3:10">
      <c r="C78"/>
      <c r="G78" s="3" t="s">
        <v>251</v>
      </c>
      <c r="H78" s="2" t="s">
        <v>15</v>
      </c>
      <c r="J78"/>
    </row>
    <row r="79" spans="3:10">
      <c r="C79"/>
      <c r="G79" s="3" t="s">
        <v>117</v>
      </c>
      <c r="H79" s="2" t="s">
        <v>8</v>
      </c>
      <c r="J79"/>
    </row>
    <row r="80" spans="3:10">
      <c r="C80"/>
      <c r="G80" s="3" t="s">
        <v>118</v>
      </c>
      <c r="H80" s="2" t="s">
        <v>9</v>
      </c>
      <c r="J80"/>
    </row>
    <row r="81" spans="3:10">
      <c r="C81"/>
      <c r="G81" s="3" t="s">
        <v>151</v>
      </c>
      <c r="H81" s="2" t="s">
        <v>15</v>
      </c>
      <c r="J81"/>
    </row>
    <row r="82" spans="3:10">
      <c r="C82"/>
      <c r="G82" s="3" t="s">
        <v>152</v>
      </c>
      <c r="H82" s="2" t="s">
        <v>28</v>
      </c>
      <c r="J82"/>
    </row>
    <row r="83" spans="3:10">
      <c r="C83"/>
      <c r="G83" s="3" t="s">
        <v>84</v>
      </c>
      <c r="H83" s="2" t="s">
        <v>12</v>
      </c>
      <c r="J83"/>
    </row>
    <row r="84" spans="3:10">
      <c r="C84"/>
      <c r="G84" s="3" t="s">
        <v>192</v>
      </c>
      <c r="H84" s="2" t="s">
        <v>20</v>
      </c>
      <c r="J84"/>
    </row>
    <row r="85" spans="3:10">
      <c r="C85"/>
      <c r="G85" s="3" t="s">
        <v>224</v>
      </c>
      <c r="H85" s="2" t="s">
        <v>28</v>
      </c>
      <c r="J85"/>
    </row>
    <row r="86" spans="3:10">
      <c r="C86"/>
      <c r="G86" s="3" t="s">
        <v>212</v>
      </c>
      <c r="H86" s="2" t="s">
        <v>23</v>
      </c>
      <c r="J86"/>
    </row>
    <row r="87" spans="3:10">
      <c r="C87"/>
      <c r="G87" s="3" t="s">
        <v>274</v>
      </c>
      <c r="H87" s="2" t="s">
        <v>20</v>
      </c>
      <c r="J87"/>
    </row>
    <row r="88" spans="3:10">
      <c r="C88"/>
      <c r="G88" s="3" t="s">
        <v>53</v>
      </c>
      <c r="H88" s="2" t="s">
        <v>9</v>
      </c>
      <c r="J88"/>
    </row>
    <row r="89" spans="3:10">
      <c r="C89"/>
      <c r="G89" s="3" t="s">
        <v>252</v>
      </c>
      <c r="H89" s="2" t="s">
        <v>16</v>
      </c>
      <c r="J89"/>
    </row>
    <row r="90" spans="3:10">
      <c r="C90"/>
      <c r="G90" s="3" t="s">
        <v>56</v>
      </c>
      <c r="H90" s="2" t="s">
        <v>12</v>
      </c>
      <c r="J90"/>
    </row>
    <row r="91" spans="3:10">
      <c r="C91"/>
      <c r="G91" s="3" t="s">
        <v>181</v>
      </c>
      <c r="H91" s="2" t="s">
        <v>20</v>
      </c>
      <c r="J91"/>
    </row>
    <row r="92" spans="3:10">
      <c r="C92"/>
      <c r="G92" s="3" t="s">
        <v>119</v>
      </c>
      <c r="H92" s="2" t="s">
        <v>23</v>
      </c>
      <c r="J92"/>
    </row>
    <row r="93" spans="3:10">
      <c r="C93"/>
      <c r="G93" s="3" t="s">
        <v>275</v>
      </c>
      <c r="H93" s="2" t="s">
        <v>28</v>
      </c>
      <c r="J93"/>
    </row>
    <row r="94" spans="3:10">
      <c r="C94"/>
      <c r="G94" s="3" t="s">
        <v>153</v>
      </c>
      <c r="H94" s="2" t="s">
        <v>19</v>
      </c>
      <c r="J94"/>
    </row>
    <row r="95" spans="3:10">
      <c r="C95"/>
      <c r="G95" s="3" t="s">
        <v>58</v>
      </c>
      <c r="H95" s="2" t="s">
        <v>12</v>
      </c>
      <c r="J95"/>
    </row>
    <row r="96" spans="3:10">
      <c r="C96"/>
      <c r="G96" s="3" t="s">
        <v>225</v>
      </c>
      <c r="H96" s="2" t="s">
        <v>24</v>
      </c>
      <c r="J96"/>
    </row>
    <row r="97" spans="3:10">
      <c r="C97"/>
      <c r="G97" s="3" t="s">
        <v>120</v>
      </c>
      <c r="H97" s="2" t="s">
        <v>24</v>
      </c>
      <c r="J97"/>
    </row>
    <row r="98" spans="3:10">
      <c r="C98"/>
      <c r="G98" s="3" t="s">
        <v>226</v>
      </c>
      <c r="H98" s="2" t="s">
        <v>11</v>
      </c>
      <c r="J98"/>
    </row>
    <row r="99" spans="3:10">
      <c r="C99"/>
      <c r="G99" s="3" t="s">
        <v>121</v>
      </c>
      <c r="H99" s="2" t="s">
        <v>19</v>
      </c>
      <c r="J99"/>
    </row>
    <row r="100" spans="3:10">
      <c r="C100"/>
      <c r="G100" s="3" t="s">
        <v>287</v>
      </c>
      <c r="H100" s="2" t="s">
        <v>23</v>
      </c>
      <c r="J100"/>
    </row>
    <row r="101" spans="3:10">
      <c r="C101"/>
      <c r="G101" s="3" t="s">
        <v>13</v>
      </c>
      <c r="H101" s="4" t="s">
        <v>13</v>
      </c>
      <c r="J101"/>
    </row>
    <row r="102" spans="3:10">
      <c r="C102"/>
      <c r="G102" s="3" t="s">
        <v>154</v>
      </c>
      <c r="H102" s="2" t="s">
        <v>31</v>
      </c>
      <c r="J102"/>
    </row>
    <row r="103" spans="3:10">
      <c r="C103"/>
      <c r="G103" s="3" t="s">
        <v>122</v>
      </c>
      <c r="H103" s="2" t="s">
        <v>25</v>
      </c>
      <c r="J103"/>
    </row>
    <row r="104" spans="3:10">
      <c r="C104"/>
      <c r="G104" s="3" t="s">
        <v>125</v>
      </c>
      <c r="H104" s="2" t="s">
        <v>24</v>
      </c>
      <c r="J104"/>
    </row>
    <row r="105" spans="3:10">
      <c r="C105"/>
      <c r="G105" s="3" t="s">
        <v>227</v>
      </c>
      <c r="H105" s="2" t="s">
        <v>20</v>
      </c>
      <c r="J105"/>
    </row>
    <row r="106" spans="3:10">
      <c r="C106"/>
      <c r="G106" s="3" t="s">
        <v>276</v>
      </c>
      <c r="H106" s="2" t="s">
        <v>7</v>
      </c>
      <c r="J106"/>
    </row>
    <row r="107" spans="3:10">
      <c r="C107"/>
      <c r="G107" s="3" t="s">
        <v>288</v>
      </c>
      <c r="H107" s="2" t="s">
        <v>20</v>
      </c>
      <c r="J107"/>
    </row>
    <row r="108" spans="3:10">
      <c r="C108"/>
      <c r="G108" s="3" t="s">
        <v>130</v>
      </c>
      <c r="H108" s="2" t="s">
        <v>24</v>
      </c>
      <c r="J108"/>
    </row>
    <row r="109" spans="3:10">
      <c r="C109"/>
      <c r="G109" s="3" t="s">
        <v>55</v>
      </c>
      <c r="H109" s="2" t="s">
        <v>16</v>
      </c>
      <c r="J109"/>
    </row>
    <row r="110" spans="3:10">
      <c r="C110"/>
      <c r="G110" s="3" t="s">
        <v>86</v>
      </c>
      <c r="H110" s="2" t="s">
        <v>20</v>
      </c>
      <c r="J110"/>
    </row>
    <row r="111" spans="3:10">
      <c r="C111"/>
      <c r="G111" s="3" t="s">
        <v>155</v>
      </c>
      <c r="H111" s="2" t="s">
        <v>19</v>
      </c>
      <c r="J111"/>
    </row>
    <row r="112" spans="3:10">
      <c r="C112"/>
      <c r="G112" s="3" t="s">
        <v>124</v>
      </c>
      <c r="H112" s="2" t="s">
        <v>25</v>
      </c>
      <c r="J112"/>
    </row>
    <row r="113" spans="3:10">
      <c r="C113"/>
      <c r="G113" s="3" t="s">
        <v>54</v>
      </c>
      <c r="H113" s="2" t="s">
        <v>29</v>
      </c>
      <c r="J113"/>
    </row>
    <row r="114" spans="3:10">
      <c r="C114"/>
      <c r="G114" s="3" t="s">
        <v>123</v>
      </c>
      <c r="H114" s="2" t="s">
        <v>14</v>
      </c>
      <c r="J114"/>
    </row>
    <row r="115" spans="3:10">
      <c r="C115"/>
      <c r="G115" s="3" t="s">
        <v>253</v>
      </c>
      <c r="H115" s="2" t="s">
        <v>24</v>
      </c>
      <c r="J115"/>
    </row>
    <row r="116" spans="3:10">
      <c r="C116"/>
      <c r="G116" s="3" t="s">
        <v>59</v>
      </c>
      <c r="H116" s="2" t="s">
        <v>14</v>
      </c>
      <c r="J116"/>
    </row>
    <row r="117" spans="3:10">
      <c r="C117"/>
      <c r="G117" s="3" t="s">
        <v>60</v>
      </c>
      <c r="H117" s="2" t="s">
        <v>20</v>
      </c>
      <c r="J117"/>
    </row>
    <row r="118" spans="3:10">
      <c r="C118"/>
      <c r="G118" s="3" t="s">
        <v>85</v>
      </c>
      <c r="H118" s="2" t="s">
        <v>9</v>
      </c>
      <c r="J118"/>
    </row>
    <row r="119" spans="3:10">
      <c r="C119"/>
      <c r="G119" s="3" t="s">
        <v>213</v>
      </c>
      <c r="H119" s="2" t="s">
        <v>14</v>
      </c>
      <c r="J119"/>
    </row>
    <row r="120" spans="3:10">
      <c r="C120"/>
      <c r="G120" s="3" t="s">
        <v>87</v>
      </c>
      <c r="H120" s="2" t="s">
        <v>28</v>
      </c>
      <c r="J120"/>
    </row>
    <row r="121" spans="3:10">
      <c r="C121"/>
      <c r="G121" s="3" t="s">
        <v>277</v>
      </c>
      <c r="H121" s="2" t="s">
        <v>28</v>
      </c>
      <c r="J121"/>
    </row>
    <row r="122" spans="3:10">
      <c r="C122"/>
      <c r="G122" s="3" t="s">
        <v>197</v>
      </c>
      <c r="H122" s="2" t="s">
        <v>20</v>
      </c>
      <c r="J122"/>
    </row>
    <row r="123" spans="3:10">
      <c r="C123"/>
      <c r="G123" s="3" t="s">
        <v>200</v>
      </c>
      <c r="H123" s="2" t="s">
        <v>12</v>
      </c>
      <c r="J123"/>
    </row>
    <row r="124" spans="3:10">
      <c r="C124"/>
      <c r="G124" s="3" t="s">
        <v>297</v>
      </c>
      <c r="H124" s="2" t="s">
        <v>16</v>
      </c>
      <c r="J124"/>
    </row>
    <row r="125" spans="3:10">
      <c r="C125"/>
      <c r="G125" s="3" t="s">
        <v>228</v>
      </c>
      <c r="H125" s="2" t="s">
        <v>32</v>
      </c>
      <c r="J125"/>
    </row>
    <row r="126" spans="3:10">
      <c r="C126"/>
      <c r="G126" s="3" t="s">
        <v>254</v>
      </c>
      <c r="H126" s="2" t="s">
        <v>20</v>
      </c>
      <c r="J126"/>
    </row>
    <row r="127" spans="3:10">
      <c r="C127"/>
      <c r="G127" s="3" t="s">
        <v>126</v>
      </c>
      <c r="H127" s="2" t="s">
        <v>23</v>
      </c>
      <c r="J127"/>
    </row>
    <row r="128" spans="3:10">
      <c r="C128"/>
      <c r="G128" s="3" t="s">
        <v>255</v>
      </c>
      <c r="H128" s="2" t="s">
        <v>28</v>
      </c>
      <c r="J128"/>
    </row>
    <row r="129" spans="3:10">
      <c r="C129"/>
      <c r="G129" s="3" t="s">
        <v>88</v>
      </c>
      <c r="H129" s="2" t="s">
        <v>23</v>
      </c>
      <c r="J129"/>
    </row>
    <row r="130" spans="3:10">
      <c r="C130"/>
      <c r="G130" s="3" t="s">
        <v>127</v>
      </c>
      <c r="H130" s="2" t="s">
        <v>20</v>
      </c>
      <c r="J130"/>
    </row>
    <row r="131" spans="3:10">
      <c r="C131"/>
      <c r="G131" s="3" t="s">
        <v>89</v>
      </c>
      <c r="H131" s="2" t="s">
        <v>13</v>
      </c>
      <c r="J131"/>
    </row>
    <row r="132" spans="3:10">
      <c r="C132"/>
      <c r="G132" s="3" t="s">
        <v>278</v>
      </c>
      <c r="H132" s="2" t="s">
        <v>16</v>
      </c>
      <c r="J132"/>
    </row>
    <row r="133" spans="3:10">
      <c r="C133"/>
      <c r="G133" s="3" t="s">
        <v>289</v>
      </c>
      <c r="H133" s="2" t="s">
        <v>13</v>
      </c>
      <c r="J133"/>
    </row>
    <row r="134" spans="3:10">
      <c r="C134"/>
      <c r="G134" s="3" t="s">
        <v>214</v>
      </c>
      <c r="H134" s="2" t="s">
        <v>13</v>
      </c>
      <c r="J134"/>
    </row>
    <row r="135" spans="3:10">
      <c r="C135"/>
      <c r="G135" s="3" t="s">
        <v>290</v>
      </c>
      <c r="H135" s="2" t="s">
        <v>13</v>
      </c>
      <c r="J135"/>
    </row>
    <row r="136" spans="3:10">
      <c r="C136"/>
      <c r="G136" s="3" t="s">
        <v>61</v>
      </c>
      <c r="H136" s="2" t="s">
        <v>9</v>
      </c>
      <c r="J136"/>
    </row>
    <row r="137" spans="3:10">
      <c r="C137"/>
      <c r="G137" s="3" t="s">
        <v>156</v>
      </c>
      <c r="H137" s="2" t="s">
        <v>23</v>
      </c>
      <c r="J137"/>
    </row>
    <row r="138" spans="3:10">
      <c r="C138"/>
      <c r="G138" s="3" t="s">
        <v>131</v>
      </c>
      <c r="H138" s="2" t="s">
        <v>20</v>
      </c>
      <c r="J138"/>
    </row>
    <row r="139" spans="3:10">
      <c r="C139"/>
      <c r="G139" s="3" t="s">
        <v>90</v>
      </c>
      <c r="H139" s="2" t="s">
        <v>8</v>
      </c>
      <c r="J139"/>
    </row>
    <row r="140" spans="3:10">
      <c r="C140"/>
      <c r="G140" s="3" t="s">
        <v>215</v>
      </c>
      <c r="H140" s="2" t="s">
        <v>20</v>
      </c>
      <c r="J140"/>
    </row>
    <row r="141" spans="3:10">
      <c r="C141"/>
      <c r="G141" s="3" t="s">
        <v>92</v>
      </c>
      <c r="H141" s="2" t="s">
        <v>12</v>
      </c>
      <c r="J141"/>
    </row>
    <row r="142" spans="3:10">
      <c r="C142"/>
      <c r="G142" s="3" t="s">
        <v>157</v>
      </c>
      <c r="H142" s="2" t="s">
        <v>24</v>
      </c>
      <c r="J142"/>
    </row>
    <row r="143" spans="3:10">
      <c r="C143"/>
      <c r="G143" s="3" t="s">
        <v>256</v>
      </c>
      <c r="H143" s="2" t="s">
        <v>17</v>
      </c>
      <c r="J143"/>
    </row>
    <row r="144" spans="3:10">
      <c r="C144"/>
      <c r="G144" s="3" t="s">
        <v>14</v>
      </c>
      <c r="H144" s="4" t="s">
        <v>14</v>
      </c>
      <c r="J144"/>
    </row>
    <row r="145" spans="3:10">
      <c r="C145"/>
      <c r="G145" s="3" t="s">
        <v>93</v>
      </c>
      <c r="H145" s="2" t="s">
        <v>16</v>
      </c>
      <c r="J145"/>
    </row>
    <row r="146" spans="3:10">
      <c r="C146"/>
      <c r="G146" s="3" t="s">
        <v>174</v>
      </c>
      <c r="H146" s="2" t="s">
        <v>23</v>
      </c>
      <c r="J146"/>
    </row>
    <row r="147" spans="3:10">
      <c r="C147"/>
      <c r="G147" s="3" t="s">
        <v>175</v>
      </c>
      <c r="H147" s="2" t="s">
        <v>9</v>
      </c>
      <c r="J147"/>
    </row>
    <row r="148" spans="3:10">
      <c r="C148"/>
      <c r="G148" s="3" t="s">
        <v>216</v>
      </c>
      <c r="H148" s="2" t="s">
        <v>31</v>
      </c>
      <c r="J148"/>
    </row>
    <row r="149" spans="3:10">
      <c r="C149"/>
      <c r="G149" s="3" t="s">
        <v>229</v>
      </c>
      <c r="H149" s="2" t="s">
        <v>20</v>
      </c>
      <c r="J149"/>
    </row>
    <row r="150" spans="3:10">
      <c r="C150"/>
      <c r="G150" s="3" t="s">
        <v>291</v>
      </c>
      <c r="H150" s="2" t="s">
        <v>20</v>
      </c>
      <c r="J150"/>
    </row>
    <row r="151" spans="3:10">
      <c r="C151"/>
      <c r="G151" s="3" t="s">
        <v>279</v>
      </c>
      <c r="H151" s="2" t="s">
        <v>15</v>
      </c>
      <c r="J151"/>
    </row>
    <row r="152" spans="3:10">
      <c r="C152"/>
      <c r="G152" s="3" t="s">
        <v>230</v>
      </c>
      <c r="H152" s="2" t="s">
        <v>24</v>
      </c>
      <c r="J152"/>
    </row>
    <row r="153" spans="3:10">
      <c r="C153"/>
      <c r="G153" s="3" t="s">
        <v>158</v>
      </c>
      <c r="H153" s="2" t="s">
        <v>25</v>
      </c>
      <c r="J153"/>
    </row>
    <row r="154" spans="3:10">
      <c r="C154"/>
      <c r="G154" s="3" t="s">
        <v>94</v>
      </c>
      <c r="H154" s="2" t="s">
        <v>16</v>
      </c>
      <c r="J154"/>
    </row>
    <row r="155" spans="3:10">
      <c r="C155"/>
      <c r="G155" s="3" t="s">
        <v>231</v>
      </c>
      <c r="H155" s="2" t="s">
        <v>12</v>
      </c>
      <c r="J155"/>
    </row>
    <row r="156" spans="3:10">
      <c r="C156"/>
      <c r="G156" s="3" t="s">
        <v>62</v>
      </c>
      <c r="H156" s="2" t="s">
        <v>12</v>
      </c>
      <c r="J156"/>
    </row>
    <row r="157" spans="3:10">
      <c r="C157"/>
      <c r="G157" s="3" t="s">
        <v>98</v>
      </c>
      <c r="H157" s="2" t="s">
        <v>13</v>
      </c>
      <c r="J157"/>
    </row>
    <row r="158" spans="3:10">
      <c r="C158"/>
      <c r="G158" s="3" t="s">
        <v>65</v>
      </c>
      <c r="H158" s="2" t="s">
        <v>22</v>
      </c>
      <c r="J158"/>
    </row>
    <row r="159" spans="3:10">
      <c r="C159"/>
      <c r="G159" s="3" t="s">
        <v>232</v>
      </c>
      <c r="H159" s="2" t="s">
        <v>20</v>
      </c>
      <c r="J159"/>
    </row>
    <row r="160" spans="3:10">
      <c r="C160"/>
      <c r="G160" s="3" t="s">
        <v>66</v>
      </c>
      <c r="H160" s="2" t="s">
        <v>9</v>
      </c>
      <c r="J160"/>
    </row>
    <row r="161" spans="3:10">
      <c r="C161"/>
      <c r="G161" s="3" t="s">
        <v>128</v>
      </c>
      <c r="H161" s="2" t="s">
        <v>16</v>
      </c>
      <c r="J161"/>
    </row>
    <row r="162" spans="3:10">
      <c r="C162"/>
      <c r="G162" s="3" t="s">
        <v>15</v>
      </c>
      <c r="H162" s="4" t="s">
        <v>15</v>
      </c>
      <c r="J162"/>
    </row>
    <row r="163" spans="3:10">
      <c r="C163"/>
      <c r="G163" s="3" t="s">
        <v>16</v>
      </c>
      <c r="H163" s="4" t="s">
        <v>16</v>
      </c>
      <c r="J163"/>
    </row>
    <row r="164" spans="3:10">
      <c r="C164"/>
      <c r="G164" s="3" t="s">
        <v>129</v>
      </c>
      <c r="H164" s="2" t="s">
        <v>29</v>
      </c>
      <c r="J164"/>
    </row>
    <row r="165" spans="3:10">
      <c r="C165"/>
      <c r="G165" s="3" t="s">
        <v>96</v>
      </c>
      <c r="H165" s="2" t="s">
        <v>13</v>
      </c>
      <c r="J165"/>
    </row>
    <row r="166" spans="3:10">
      <c r="C166"/>
      <c r="G166" s="3" t="s">
        <v>132</v>
      </c>
      <c r="H166" s="2" t="s">
        <v>10</v>
      </c>
      <c r="J166"/>
    </row>
    <row r="167" spans="3:10">
      <c r="C167"/>
      <c r="G167" s="3" t="s">
        <v>217</v>
      </c>
      <c r="H167" s="2" t="s">
        <v>19</v>
      </c>
      <c r="J167"/>
    </row>
    <row r="168" spans="3:10">
      <c r="C168"/>
      <c r="G168" s="3" t="s">
        <v>218</v>
      </c>
      <c r="H168" s="2" t="s">
        <v>13</v>
      </c>
      <c r="J168"/>
    </row>
    <row r="169" spans="3:10">
      <c r="C169"/>
      <c r="G169" s="3" t="s">
        <v>186</v>
      </c>
      <c r="H169" s="2" t="s">
        <v>28</v>
      </c>
      <c r="J169"/>
    </row>
    <row r="170" spans="3:10">
      <c r="C170"/>
      <c r="G170" s="3" t="s">
        <v>99</v>
      </c>
      <c r="H170" s="2" t="s">
        <v>9</v>
      </c>
      <c r="J170"/>
    </row>
    <row r="171" spans="3:10">
      <c r="C171"/>
      <c r="G171" s="3" t="s">
        <v>187</v>
      </c>
      <c r="H171" s="2" t="s">
        <v>9</v>
      </c>
      <c r="J171"/>
    </row>
    <row r="172" spans="3:10">
      <c r="C172"/>
      <c r="G172" s="3" t="s">
        <v>136</v>
      </c>
      <c r="H172" s="2" t="s">
        <v>10</v>
      </c>
      <c r="J172"/>
    </row>
    <row r="173" spans="3:10">
      <c r="C173"/>
      <c r="G173" s="3" t="s">
        <v>280</v>
      </c>
      <c r="H173" s="2" t="s">
        <v>10</v>
      </c>
      <c r="J173"/>
    </row>
    <row r="174" spans="3:10">
      <c r="C174"/>
      <c r="G174" s="3" t="s">
        <v>257</v>
      </c>
      <c r="H174" s="2" t="s">
        <v>22</v>
      </c>
      <c r="J174"/>
    </row>
    <row r="175" spans="3:10">
      <c r="C175"/>
      <c r="G175" s="3" t="s">
        <v>258</v>
      </c>
      <c r="H175" s="2" t="s">
        <v>15</v>
      </c>
      <c r="J175"/>
    </row>
    <row r="176" spans="3:10">
      <c r="C176"/>
      <c r="G176" s="3" t="s">
        <v>233</v>
      </c>
      <c r="H176" s="2" t="s">
        <v>31</v>
      </c>
      <c r="J176"/>
    </row>
    <row r="177" spans="3:10">
      <c r="C177"/>
      <c r="G177" s="3" t="s">
        <v>281</v>
      </c>
      <c r="H177" s="2" t="s">
        <v>23</v>
      </c>
      <c r="J177"/>
    </row>
    <row r="178" spans="3:10">
      <c r="C178"/>
      <c r="G178" s="3" t="s">
        <v>159</v>
      </c>
      <c r="H178" s="2" t="s">
        <v>17</v>
      </c>
      <c r="J178"/>
    </row>
    <row r="179" spans="3:10">
      <c r="C179"/>
      <c r="G179" s="3" t="s">
        <v>95</v>
      </c>
      <c r="H179" s="2" t="s">
        <v>24</v>
      </c>
      <c r="J179"/>
    </row>
    <row r="180" spans="3:10">
      <c r="C180"/>
      <c r="G180" s="3" t="s">
        <v>17</v>
      </c>
      <c r="H180" s="4" t="s">
        <v>17</v>
      </c>
      <c r="J180"/>
    </row>
    <row r="181" spans="3:10">
      <c r="C181"/>
      <c r="G181" s="3" t="s">
        <v>19</v>
      </c>
      <c r="H181" s="4" t="s">
        <v>19</v>
      </c>
      <c r="J181"/>
    </row>
    <row r="182" spans="3:10">
      <c r="C182"/>
      <c r="G182" s="3" t="s">
        <v>100</v>
      </c>
      <c r="H182" s="2" t="s">
        <v>19</v>
      </c>
      <c r="J182"/>
    </row>
    <row r="183" spans="3:10">
      <c r="C183"/>
      <c r="G183" s="3" t="s">
        <v>188</v>
      </c>
      <c r="H183" s="2" t="s">
        <v>19</v>
      </c>
      <c r="J183"/>
    </row>
    <row r="184" spans="3:10">
      <c r="C184"/>
      <c r="G184" s="3" t="s">
        <v>160</v>
      </c>
      <c r="H184" s="2" t="s">
        <v>8</v>
      </c>
      <c r="J184"/>
    </row>
    <row r="185" spans="3:10">
      <c r="C185"/>
      <c r="G185" s="3" t="s">
        <v>20</v>
      </c>
      <c r="H185" s="4" t="s">
        <v>20</v>
      </c>
      <c r="J185"/>
    </row>
    <row r="186" spans="3:10">
      <c r="C186"/>
      <c r="G186" s="3" t="s">
        <v>22</v>
      </c>
      <c r="H186" s="4" t="s">
        <v>22</v>
      </c>
      <c r="J186"/>
    </row>
    <row r="187" spans="3:10">
      <c r="C187"/>
      <c r="G187" s="3" t="s">
        <v>234</v>
      </c>
      <c r="H187" s="2" t="s">
        <v>19</v>
      </c>
      <c r="J187"/>
    </row>
    <row r="188" spans="3:10">
      <c r="C188"/>
      <c r="G188" s="3" t="s">
        <v>161</v>
      </c>
      <c r="H188" s="2" t="s">
        <v>25</v>
      </c>
      <c r="J188"/>
    </row>
    <row r="189" spans="3:10">
      <c r="C189"/>
      <c r="G189" s="3" t="s">
        <v>67</v>
      </c>
      <c r="H189" s="2" t="s">
        <v>28</v>
      </c>
      <c r="J189"/>
    </row>
    <row r="190" spans="3:10">
      <c r="C190"/>
      <c r="G190" s="3" t="s">
        <v>101</v>
      </c>
      <c r="H190" s="2" t="s">
        <v>9</v>
      </c>
      <c r="J190"/>
    </row>
    <row r="191" spans="3:10">
      <c r="C191"/>
      <c r="G191" s="3" t="s">
        <v>23</v>
      </c>
      <c r="H191" s="4" t="s">
        <v>23</v>
      </c>
      <c r="J191"/>
    </row>
    <row r="192" spans="3:10">
      <c r="C192"/>
      <c r="G192" s="3" t="s">
        <v>24</v>
      </c>
      <c r="H192" s="4" t="s">
        <v>24</v>
      </c>
      <c r="J192"/>
    </row>
    <row r="193" spans="3:10">
      <c r="C193"/>
      <c r="G193" s="3" t="s">
        <v>25</v>
      </c>
      <c r="H193" s="4" t="s">
        <v>25</v>
      </c>
      <c r="J193"/>
    </row>
    <row r="194" spans="3:10">
      <c r="C194"/>
      <c r="G194" s="3" t="s">
        <v>133</v>
      </c>
      <c r="H194" s="2" t="s">
        <v>9</v>
      </c>
      <c r="J194"/>
    </row>
    <row r="195" spans="3:10">
      <c r="C195"/>
      <c r="G195" s="3" t="s">
        <v>169</v>
      </c>
      <c r="H195" s="2" t="s">
        <v>28</v>
      </c>
      <c r="J195"/>
    </row>
    <row r="196" spans="3:10">
      <c r="C196"/>
      <c r="G196" s="3" t="s">
        <v>134</v>
      </c>
      <c r="H196" s="2" t="s">
        <v>28</v>
      </c>
      <c r="J196"/>
    </row>
    <row r="197" spans="3:10">
      <c r="C197"/>
      <c r="G197" s="3" t="s">
        <v>176</v>
      </c>
      <c r="H197" s="2" t="s">
        <v>19</v>
      </c>
      <c r="J197"/>
    </row>
    <row r="198" spans="3:10">
      <c r="C198"/>
      <c r="G198" s="3" t="s">
        <v>137</v>
      </c>
      <c r="H198" s="2" t="s">
        <v>12</v>
      </c>
      <c r="J198"/>
    </row>
    <row r="199" spans="3:10">
      <c r="C199"/>
      <c r="G199" s="3" t="s">
        <v>235</v>
      </c>
      <c r="H199" s="2" t="s">
        <v>12</v>
      </c>
      <c r="J199"/>
    </row>
    <row r="200" spans="3:10">
      <c r="C200"/>
      <c r="G200" s="3" t="s">
        <v>282</v>
      </c>
      <c r="H200" s="2" t="s">
        <v>9</v>
      </c>
      <c r="J200"/>
    </row>
    <row r="201" spans="3:10">
      <c r="C201"/>
      <c r="G201" s="3" t="s">
        <v>295</v>
      </c>
      <c r="H201" s="2" t="s">
        <v>15</v>
      </c>
      <c r="J201"/>
    </row>
    <row r="202" spans="3:10">
      <c r="C202"/>
      <c r="G202" s="3" t="s">
        <v>259</v>
      </c>
      <c r="H202" s="2" t="s">
        <v>16</v>
      </c>
      <c r="J202"/>
    </row>
    <row r="203" spans="3:10">
      <c r="C203"/>
      <c r="G203" s="3" t="s">
        <v>26</v>
      </c>
      <c r="H203" s="4" t="s">
        <v>26</v>
      </c>
      <c r="J203"/>
    </row>
    <row r="204" spans="3:10">
      <c r="C204"/>
      <c r="G204" s="3" t="s">
        <v>28</v>
      </c>
      <c r="H204" s="4" t="s">
        <v>28</v>
      </c>
      <c r="J204"/>
    </row>
    <row r="205" spans="3:10">
      <c r="C205"/>
      <c r="G205" s="3" t="s">
        <v>283</v>
      </c>
      <c r="H205" s="2" t="s">
        <v>16</v>
      </c>
      <c r="J205"/>
    </row>
    <row r="206" spans="3:10">
      <c r="C206"/>
      <c r="G206" s="3" t="s">
        <v>236</v>
      </c>
      <c r="H206" s="2" t="s">
        <v>14</v>
      </c>
      <c r="J206"/>
    </row>
    <row r="207" spans="3:10">
      <c r="C207"/>
      <c r="G207" s="3" t="s">
        <v>29</v>
      </c>
      <c r="H207" s="4" t="s">
        <v>29</v>
      </c>
      <c r="J207"/>
    </row>
    <row r="208" spans="3:10">
      <c r="C208"/>
      <c r="G208" s="3" t="s">
        <v>30</v>
      </c>
      <c r="H208" s="4" t="s">
        <v>30</v>
      </c>
      <c r="J208"/>
    </row>
    <row r="209" spans="3:10">
      <c r="C209"/>
      <c r="G209" s="3" t="s">
        <v>219</v>
      </c>
      <c r="H209" s="2" t="s">
        <v>12</v>
      </c>
      <c r="J209"/>
    </row>
    <row r="210" spans="3:10">
      <c r="C210"/>
      <c r="G210" s="3" t="s">
        <v>138</v>
      </c>
      <c r="H210" s="2" t="s">
        <v>16</v>
      </c>
      <c r="J210"/>
    </row>
    <row r="211" spans="3:10">
      <c r="C211"/>
      <c r="G211" s="3" t="s">
        <v>189</v>
      </c>
      <c r="H211" s="2" t="s">
        <v>24</v>
      </c>
      <c r="J211"/>
    </row>
    <row r="212" spans="3:10">
      <c r="C212"/>
      <c r="G212" s="3" t="s">
        <v>68</v>
      </c>
      <c r="H212" s="2" t="s">
        <v>23</v>
      </c>
      <c r="J212"/>
    </row>
    <row r="213" spans="3:10">
      <c r="C213"/>
      <c r="G213" s="3" t="s">
        <v>237</v>
      </c>
      <c r="H213" s="2" t="s">
        <v>12</v>
      </c>
      <c r="J213"/>
    </row>
    <row r="214" spans="3:10">
      <c r="C214"/>
      <c r="G214" s="3" t="s">
        <v>102</v>
      </c>
      <c r="H214" s="2" t="s">
        <v>24</v>
      </c>
      <c r="J214"/>
    </row>
    <row r="215" spans="3:10">
      <c r="C215"/>
      <c r="G215" s="3" t="s">
        <v>162</v>
      </c>
      <c r="H215" s="2" t="s">
        <v>9</v>
      </c>
      <c r="J215"/>
    </row>
    <row r="216" spans="3:10">
      <c r="C216"/>
      <c r="G216" s="3" t="s">
        <v>31</v>
      </c>
      <c r="H216" s="4" t="s">
        <v>31</v>
      </c>
      <c r="J216"/>
    </row>
    <row r="217" spans="3:10">
      <c r="C217"/>
      <c r="G217" s="3" t="s">
        <v>163</v>
      </c>
      <c r="H217" s="2" t="s">
        <v>20</v>
      </c>
      <c r="J217"/>
    </row>
    <row r="218" spans="3:10">
      <c r="C218"/>
      <c r="G218" s="3" t="s">
        <v>164</v>
      </c>
      <c r="H218" s="2" t="s">
        <v>19</v>
      </c>
      <c r="J218"/>
    </row>
    <row r="219" spans="3:10">
      <c r="C219"/>
      <c r="G219" s="3" t="s">
        <v>32</v>
      </c>
      <c r="H219" s="4" t="s">
        <v>32</v>
      </c>
      <c r="J219"/>
    </row>
    <row r="220" spans="3:10">
      <c r="C220"/>
      <c r="G220" s="3" t="s">
        <v>165</v>
      </c>
      <c r="H220" s="2" t="s">
        <v>9</v>
      </c>
      <c r="J220"/>
    </row>
    <row r="221" spans="3:10">
      <c r="C221"/>
      <c r="G221" s="3" t="s">
        <v>73</v>
      </c>
      <c r="H221" s="2" t="s">
        <v>15</v>
      </c>
      <c r="J221"/>
    </row>
    <row r="222" spans="3:10">
      <c r="C222"/>
      <c r="G222" s="3" t="s">
        <v>260</v>
      </c>
      <c r="H222" s="2" t="s">
        <v>20</v>
      </c>
      <c r="J222"/>
    </row>
    <row r="223" spans="3:10">
      <c r="C223"/>
      <c r="G223" s="3" t="s">
        <v>292</v>
      </c>
      <c r="H223" s="2" t="s">
        <v>20</v>
      </c>
      <c r="J223"/>
    </row>
    <row r="224" spans="3:10">
      <c r="C224"/>
      <c r="G224" s="3" t="s">
        <v>72</v>
      </c>
      <c r="H224" s="2" t="s">
        <v>19</v>
      </c>
      <c r="J224"/>
    </row>
    <row r="225" spans="3:10">
      <c r="C225"/>
      <c r="G225" s="3" t="s">
        <v>166</v>
      </c>
      <c r="H225" s="2" t="s">
        <v>20</v>
      </c>
      <c r="J225"/>
    </row>
    <row r="226" spans="3:10">
      <c r="C226"/>
      <c r="G226" s="3" t="s">
        <v>182</v>
      </c>
      <c r="H226" s="2" t="s">
        <v>19</v>
      </c>
      <c r="J226"/>
    </row>
    <row r="227" spans="3:10">
      <c r="C227"/>
      <c r="G227" s="3" t="s">
        <v>139</v>
      </c>
      <c r="H227" s="2" t="s">
        <v>31</v>
      </c>
      <c r="J227"/>
    </row>
    <row r="228" spans="3:10">
      <c r="C228"/>
      <c r="G228" s="3" t="s">
        <v>177</v>
      </c>
      <c r="H228" s="2" t="s">
        <v>20</v>
      </c>
      <c r="J228"/>
    </row>
    <row r="229" spans="3:10">
      <c r="C229"/>
      <c r="G229" s="3" t="s">
        <v>198</v>
      </c>
      <c r="H229" s="2" t="s">
        <v>10</v>
      </c>
      <c r="J229"/>
    </row>
    <row r="230" spans="3:10">
      <c r="C230"/>
      <c r="G230" s="3" t="s">
        <v>238</v>
      </c>
      <c r="H230" s="2" t="s">
        <v>13</v>
      </c>
      <c r="J230"/>
    </row>
    <row r="231" spans="3:10">
      <c r="C231"/>
      <c r="G231" s="3" t="s">
        <v>71</v>
      </c>
      <c r="H231" s="2" t="s">
        <v>23</v>
      </c>
      <c r="J231"/>
    </row>
    <row r="232" spans="3:10">
      <c r="C232"/>
      <c r="G232" s="3" t="s">
        <v>64</v>
      </c>
      <c r="H232" s="2" t="s">
        <v>16</v>
      </c>
      <c r="J232"/>
    </row>
    <row r="233" spans="3:10">
      <c r="C233"/>
      <c r="G233" s="3" t="s">
        <v>140</v>
      </c>
      <c r="H233" s="2" t="s">
        <v>20</v>
      </c>
      <c r="J233"/>
    </row>
    <row r="234" spans="3:10">
      <c r="C234"/>
      <c r="G234"/>
      <c r="H234"/>
      <c r="J234"/>
    </row>
    <row r="235" spans="3:10">
      <c r="C235"/>
      <c r="G235"/>
      <c r="H235"/>
      <c r="J235"/>
    </row>
    <row r="236" spans="3:10">
      <c r="C236"/>
      <c r="G236"/>
      <c r="H236"/>
      <c r="J236"/>
    </row>
    <row r="237" spans="3:10">
      <c r="C237"/>
      <c r="G237"/>
      <c r="H237"/>
      <c r="J237"/>
    </row>
    <row r="238" spans="3:10">
      <c r="C238"/>
      <c r="G238"/>
      <c r="H238"/>
      <c r="J238"/>
    </row>
    <row r="239" spans="3:10">
      <c r="C239"/>
      <c r="G239"/>
      <c r="H239"/>
      <c r="J239"/>
    </row>
    <row r="240" spans="3:10">
      <c r="C240"/>
      <c r="G240"/>
      <c r="H240"/>
      <c r="J240"/>
    </row>
    <row r="241" spans="3:10">
      <c r="C241"/>
      <c r="G241"/>
      <c r="H241"/>
      <c r="J241"/>
    </row>
    <row r="242" spans="3:10">
      <c r="C242"/>
      <c r="G242"/>
      <c r="H242"/>
      <c r="J242"/>
    </row>
    <row r="243" spans="3:10">
      <c r="C243"/>
      <c r="G243"/>
      <c r="H243"/>
      <c r="J243"/>
    </row>
    <row r="244" spans="3:10">
      <c r="C244"/>
      <c r="G244"/>
      <c r="H244"/>
      <c r="J244"/>
    </row>
    <row r="245" spans="3:10">
      <c r="C245"/>
      <c r="G245"/>
      <c r="H245"/>
      <c r="J245"/>
    </row>
    <row r="246" spans="3:10">
      <c r="C246"/>
      <c r="J246"/>
    </row>
    <row r="247" spans="3:10">
      <c r="C247"/>
      <c r="G247"/>
      <c r="J247"/>
    </row>
    <row r="248" spans="3:10">
      <c r="C248"/>
      <c r="G248"/>
      <c r="J248"/>
    </row>
    <row r="249" spans="3:10">
      <c r="C249"/>
      <c r="G249"/>
      <c r="J249"/>
    </row>
    <row r="250" spans="3:10">
      <c r="C250"/>
      <c r="G250"/>
      <c r="J250"/>
    </row>
    <row r="251" spans="3:10">
      <c r="C251"/>
      <c r="G251"/>
      <c r="J251"/>
    </row>
    <row r="252" spans="3:10">
      <c r="C252"/>
      <c r="G252"/>
      <c r="J252"/>
    </row>
    <row r="253" spans="3:10">
      <c r="C253"/>
      <c r="G253"/>
      <c r="J253"/>
    </row>
    <row r="254" spans="3:10">
      <c r="C254"/>
      <c r="G254"/>
      <c r="J254"/>
    </row>
    <row r="255" spans="3:10">
      <c r="C255"/>
      <c r="G255"/>
      <c r="J255"/>
    </row>
    <row r="256" spans="3:10">
      <c r="C256"/>
      <c r="G256"/>
      <c r="J256"/>
    </row>
    <row r="257" spans="3:10">
      <c r="C257"/>
      <c r="G257"/>
      <c r="J257"/>
    </row>
    <row r="258" spans="3:10">
      <c r="C258"/>
      <c r="G258"/>
      <c r="J258"/>
    </row>
    <row r="259" spans="3:10">
      <c r="C259"/>
      <c r="G259"/>
      <c r="J259"/>
    </row>
    <row r="260" spans="3:10">
      <c r="C260"/>
      <c r="G260"/>
      <c r="J260"/>
    </row>
    <row r="261" spans="3:10">
      <c r="C261"/>
      <c r="G261"/>
      <c r="J261"/>
    </row>
    <row r="262" spans="3:10">
      <c r="C262"/>
      <c r="G262"/>
      <c r="J262"/>
    </row>
    <row r="263" spans="3:10">
      <c r="C263"/>
      <c r="G263"/>
      <c r="J263"/>
    </row>
    <row r="264" spans="3:10">
      <c r="C264"/>
      <c r="G264"/>
      <c r="J264"/>
    </row>
    <row r="265" spans="3:10">
      <c r="C265"/>
      <c r="G265"/>
      <c r="J265"/>
    </row>
    <row r="266" spans="3:10">
      <c r="C266"/>
      <c r="G266"/>
      <c r="J266"/>
    </row>
    <row r="267" spans="3:10">
      <c r="C267"/>
      <c r="G267"/>
      <c r="J267"/>
    </row>
    <row r="268" spans="3:10">
      <c r="C268"/>
      <c r="G268"/>
      <c r="J268"/>
    </row>
    <row r="269" spans="3:10">
      <c r="C269"/>
      <c r="G269"/>
      <c r="J269"/>
    </row>
    <row r="270" spans="3:10">
      <c r="C270"/>
      <c r="G270"/>
      <c r="J270"/>
    </row>
    <row r="271" spans="3:10">
      <c r="C271"/>
      <c r="G271"/>
      <c r="J271"/>
    </row>
    <row r="272" spans="3:10">
      <c r="C272"/>
      <c r="G272"/>
      <c r="J272"/>
    </row>
    <row r="273" spans="3:10">
      <c r="C273"/>
      <c r="G273"/>
      <c r="J273"/>
    </row>
    <row r="274" spans="3:10">
      <c r="C274"/>
      <c r="G274"/>
      <c r="J274"/>
    </row>
    <row r="275" spans="3:10">
      <c r="C275"/>
      <c r="G275"/>
      <c r="J275"/>
    </row>
    <row r="276" spans="3:10">
      <c r="C276"/>
      <c r="G276"/>
      <c r="J276"/>
    </row>
    <row r="277" spans="3:10">
      <c r="C277"/>
      <c r="G277"/>
      <c r="J277"/>
    </row>
    <row r="278" spans="3:10">
      <c r="C278"/>
      <c r="G278"/>
      <c r="J278"/>
    </row>
    <row r="279" spans="3:10">
      <c r="C279"/>
      <c r="G279"/>
      <c r="J279"/>
    </row>
    <row r="280" spans="3:10">
      <c r="C280"/>
      <c r="G280"/>
      <c r="J280"/>
    </row>
    <row r="281" spans="3:10">
      <c r="C281"/>
      <c r="G281"/>
      <c r="J281"/>
    </row>
    <row r="282" spans="3:10">
      <c r="C282"/>
      <c r="G282"/>
      <c r="J282"/>
    </row>
    <row r="283" spans="3:10">
      <c r="C283"/>
      <c r="G283"/>
      <c r="J283"/>
    </row>
    <row r="284" spans="3:10">
      <c r="C284"/>
      <c r="G284"/>
      <c r="J284"/>
    </row>
    <row r="285" spans="3:10">
      <c r="C285"/>
      <c r="G285"/>
      <c r="J285"/>
    </row>
    <row r="286" spans="3:10">
      <c r="C286"/>
      <c r="G286"/>
      <c r="J286"/>
    </row>
    <row r="287" spans="3:10">
      <c r="C287"/>
      <c r="G287"/>
      <c r="J287"/>
    </row>
    <row r="288" spans="3:10">
      <c r="C288"/>
      <c r="G288"/>
      <c r="J288"/>
    </row>
    <row r="289" spans="3:10">
      <c r="C289"/>
      <c r="G289"/>
      <c r="J289"/>
    </row>
    <row r="290" spans="3:10">
      <c r="C290"/>
      <c r="G290"/>
      <c r="J290"/>
    </row>
    <row r="291" spans="3:10">
      <c r="C291"/>
      <c r="G291"/>
      <c r="J291"/>
    </row>
    <row r="292" spans="3:10">
      <c r="C292"/>
      <c r="G292"/>
      <c r="J292"/>
    </row>
    <row r="293" spans="3:10">
      <c r="C293"/>
      <c r="G293"/>
      <c r="J293"/>
    </row>
    <row r="294" spans="3:10">
      <c r="C294"/>
      <c r="G294"/>
      <c r="J294"/>
    </row>
    <row r="295" spans="3:10">
      <c r="C295"/>
      <c r="G295"/>
      <c r="J295"/>
    </row>
    <row r="296" spans="3:10">
      <c r="C296"/>
      <c r="G296"/>
      <c r="J296"/>
    </row>
    <row r="297" spans="3:10">
      <c r="C297"/>
      <c r="G297"/>
      <c r="J297"/>
    </row>
    <row r="298" spans="3:10">
      <c r="C298"/>
      <c r="G298"/>
      <c r="J298"/>
    </row>
    <row r="299" spans="3:10">
      <c r="C299"/>
      <c r="G299"/>
      <c r="J299"/>
    </row>
    <row r="300" spans="3:10">
      <c r="C300"/>
      <c r="G300"/>
      <c r="J300"/>
    </row>
    <row r="301" spans="3:10">
      <c r="C301"/>
      <c r="G301"/>
      <c r="J301"/>
    </row>
    <row r="302" spans="3:10">
      <c r="C302"/>
      <c r="G302"/>
      <c r="J302"/>
    </row>
    <row r="303" spans="3:10">
      <c r="C303"/>
      <c r="G303"/>
      <c r="J303"/>
    </row>
    <row r="304" spans="3:10">
      <c r="C304"/>
      <c r="G304"/>
      <c r="J304"/>
    </row>
    <row r="305" spans="3:10">
      <c r="C305"/>
      <c r="G305"/>
      <c r="J305"/>
    </row>
    <row r="306" spans="3:10">
      <c r="C306"/>
      <c r="G306"/>
      <c r="J306"/>
    </row>
    <row r="307" spans="3:10">
      <c r="C307"/>
      <c r="G307"/>
      <c r="J307"/>
    </row>
    <row r="308" spans="3:10">
      <c r="C308"/>
      <c r="G308"/>
      <c r="J308"/>
    </row>
    <row r="309" spans="3:10">
      <c r="C309"/>
      <c r="G309"/>
      <c r="J309"/>
    </row>
    <row r="310" spans="3:10">
      <c r="C310"/>
      <c r="G310"/>
      <c r="J310"/>
    </row>
    <row r="311" spans="3:10">
      <c r="C311"/>
      <c r="G311"/>
      <c r="J311"/>
    </row>
    <row r="312" spans="3:10">
      <c r="C312"/>
      <c r="G312"/>
      <c r="J312"/>
    </row>
    <row r="313" spans="3:10">
      <c r="C313"/>
      <c r="G313"/>
      <c r="J313"/>
    </row>
    <row r="314" spans="3:10">
      <c r="C314"/>
      <c r="G314"/>
      <c r="J314"/>
    </row>
    <row r="315" spans="3:10">
      <c r="C315"/>
      <c r="G315"/>
      <c r="J315"/>
    </row>
    <row r="316" spans="3:10">
      <c r="C316"/>
      <c r="G316"/>
      <c r="J316"/>
    </row>
    <row r="317" spans="3:10">
      <c r="C317"/>
      <c r="G317"/>
      <c r="J317"/>
    </row>
    <row r="318" spans="3:10">
      <c r="C318"/>
      <c r="G318"/>
      <c r="J318"/>
    </row>
    <row r="319" spans="3:10">
      <c r="C319"/>
      <c r="G319"/>
      <c r="J319"/>
    </row>
    <row r="320" spans="3:10">
      <c r="C320"/>
      <c r="G320"/>
      <c r="J320"/>
    </row>
    <row r="321" spans="3:10">
      <c r="C321"/>
      <c r="G321"/>
      <c r="J321"/>
    </row>
    <row r="322" spans="3:10">
      <c r="C322"/>
      <c r="G322"/>
      <c r="J322"/>
    </row>
    <row r="323" spans="3:10">
      <c r="C323"/>
      <c r="G323"/>
      <c r="J323"/>
    </row>
    <row r="324" spans="3:10">
      <c r="C324"/>
      <c r="G324"/>
      <c r="J324"/>
    </row>
    <row r="325" spans="3:10">
      <c r="C325"/>
      <c r="G325"/>
      <c r="J325"/>
    </row>
    <row r="326" spans="3:10">
      <c r="C326"/>
      <c r="G326"/>
      <c r="J326"/>
    </row>
    <row r="327" spans="3:10">
      <c r="C327"/>
      <c r="G327"/>
      <c r="J327"/>
    </row>
    <row r="328" spans="3:10">
      <c r="C328"/>
      <c r="G328"/>
      <c r="J328"/>
    </row>
    <row r="329" spans="3:10">
      <c r="C329"/>
      <c r="G329"/>
      <c r="J329"/>
    </row>
    <row r="330" spans="3:10">
      <c r="C330"/>
      <c r="G330"/>
      <c r="J330"/>
    </row>
    <row r="331" spans="3:10">
      <c r="C331"/>
      <c r="G331"/>
      <c r="J331"/>
    </row>
    <row r="332" spans="3:10">
      <c r="C332"/>
      <c r="G332"/>
      <c r="J332"/>
    </row>
    <row r="333" spans="3:10">
      <c r="C333"/>
      <c r="G333"/>
      <c r="J333"/>
    </row>
    <row r="334" spans="3:10">
      <c r="C334"/>
      <c r="G334"/>
      <c r="J334"/>
    </row>
    <row r="335" spans="3:10">
      <c r="C335"/>
      <c r="G335"/>
      <c r="J335"/>
    </row>
    <row r="336" spans="3:10">
      <c r="C336"/>
      <c r="G336"/>
      <c r="J336"/>
    </row>
    <row r="337" spans="3:10">
      <c r="C337"/>
      <c r="G337"/>
      <c r="J337"/>
    </row>
    <row r="338" spans="3:10">
      <c r="C338"/>
      <c r="G338"/>
      <c r="J338"/>
    </row>
    <row r="339" spans="3:10">
      <c r="C339"/>
      <c r="G339"/>
      <c r="J339"/>
    </row>
    <row r="340" spans="3:10">
      <c r="C340"/>
      <c r="G340"/>
      <c r="J340"/>
    </row>
    <row r="341" spans="3:10">
      <c r="C341"/>
      <c r="G341"/>
      <c r="J341"/>
    </row>
    <row r="342" spans="3:10">
      <c r="C342"/>
      <c r="G342"/>
      <c r="J342"/>
    </row>
    <row r="343" spans="3:10">
      <c r="C343"/>
      <c r="G343"/>
      <c r="J343"/>
    </row>
    <row r="344" spans="3:10">
      <c r="C344"/>
      <c r="G344"/>
      <c r="J344"/>
    </row>
    <row r="345" spans="3:10">
      <c r="C345"/>
      <c r="G345"/>
      <c r="J345"/>
    </row>
    <row r="346" spans="3:10">
      <c r="C346"/>
      <c r="G346"/>
      <c r="J346"/>
    </row>
    <row r="347" spans="3:10">
      <c r="C347"/>
      <c r="G347"/>
      <c r="J347"/>
    </row>
    <row r="348" spans="3:10">
      <c r="C348"/>
      <c r="G348"/>
      <c r="J348"/>
    </row>
    <row r="349" spans="3:10">
      <c r="C349"/>
      <c r="G349"/>
      <c r="J349"/>
    </row>
    <row r="350" spans="3:10">
      <c r="C350"/>
      <c r="G350"/>
      <c r="J350"/>
    </row>
    <row r="351" spans="3:10">
      <c r="C351"/>
      <c r="G351"/>
      <c r="J351"/>
    </row>
    <row r="352" spans="3:10">
      <c r="C352"/>
      <c r="G352"/>
      <c r="J352"/>
    </row>
    <row r="353" spans="3:10">
      <c r="C353"/>
      <c r="G353"/>
      <c r="J353"/>
    </row>
    <row r="354" spans="3:10">
      <c r="C354"/>
      <c r="G354"/>
      <c r="J354"/>
    </row>
    <row r="355" spans="3:10">
      <c r="C355"/>
      <c r="G355"/>
      <c r="J355"/>
    </row>
    <row r="356" spans="3:10">
      <c r="C356"/>
      <c r="G356"/>
      <c r="J356"/>
    </row>
    <row r="357" spans="3:10">
      <c r="C357"/>
      <c r="G357"/>
      <c r="J357"/>
    </row>
    <row r="358" spans="3:10">
      <c r="C358"/>
      <c r="G358"/>
      <c r="J358"/>
    </row>
    <row r="359" spans="3:10">
      <c r="C359"/>
      <c r="G359"/>
      <c r="J359"/>
    </row>
    <row r="360" spans="3:10">
      <c r="C360"/>
      <c r="G360"/>
      <c r="J360"/>
    </row>
    <row r="361" spans="3:10">
      <c r="C361"/>
      <c r="G361"/>
      <c r="J361"/>
    </row>
    <row r="362" spans="3:10">
      <c r="C362"/>
      <c r="G362"/>
      <c r="J362"/>
    </row>
    <row r="363" spans="3:10">
      <c r="C363"/>
      <c r="G363"/>
      <c r="J363"/>
    </row>
    <row r="364" spans="3:10">
      <c r="C364"/>
      <c r="G364"/>
      <c r="J364"/>
    </row>
    <row r="365" spans="3:10">
      <c r="C365"/>
      <c r="G365"/>
      <c r="J365"/>
    </row>
    <row r="366" spans="3:10">
      <c r="C366"/>
      <c r="G366"/>
      <c r="J366"/>
    </row>
    <row r="367" spans="3:10">
      <c r="C367"/>
      <c r="G367"/>
      <c r="J367"/>
    </row>
    <row r="368" spans="3:10">
      <c r="C368"/>
      <c r="G368"/>
      <c r="J368"/>
    </row>
    <row r="369" spans="3:10">
      <c r="C369"/>
      <c r="G369"/>
      <c r="J369"/>
    </row>
    <row r="370" spans="3:10">
      <c r="C370"/>
      <c r="G370"/>
      <c r="J370"/>
    </row>
    <row r="371" spans="3:10">
      <c r="C371"/>
      <c r="G371"/>
      <c r="J371"/>
    </row>
    <row r="372" spans="3:10">
      <c r="C372"/>
      <c r="G372"/>
      <c r="J372"/>
    </row>
    <row r="373" spans="3:10">
      <c r="C373"/>
      <c r="G373"/>
      <c r="J373"/>
    </row>
    <row r="374" spans="3:10">
      <c r="C374"/>
      <c r="G374"/>
      <c r="J374"/>
    </row>
    <row r="375" spans="3:10">
      <c r="C375"/>
      <c r="G375"/>
      <c r="J375"/>
    </row>
    <row r="376" spans="3:10">
      <c r="C376"/>
      <c r="G376"/>
      <c r="J376"/>
    </row>
    <row r="377" spans="3:10">
      <c r="C377"/>
      <c r="G377"/>
      <c r="J377"/>
    </row>
    <row r="378" spans="3:10">
      <c r="C378"/>
      <c r="G378"/>
      <c r="J378"/>
    </row>
    <row r="379" spans="3:10">
      <c r="C379"/>
      <c r="G379"/>
      <c r="J379"/>
    </row>
    <row r="380" spans="3:10">
      <c r="C380"/>
      <c r="G380"/>
      <c r="J380"/>
    </row>
    <row r="381" spans="3:10">
      <c r="C381"/>
      <c r="G381"/>
      <c r="J381"/>
    </row>
    <row r="382" spans="3:10">
      <c r="C382"/>
      <c r="G382"/>
      <c r="J382"/>
    </row>
    <row r="383" spans="3:10">
      <c r="C383"/>
      <c r="G383"/>
      <c r="J383"/>
    </row>
    <row r="384" spans="3:10">
      <c r="C384"/>
      <c r="G384"/>
      <c r="J384"/>
    </row>
    <row r="385" spans="3:10">
      <c r="C385"/>
      <c r="G385"/>
      <c r="J385"/>
    </row>
    <row r="386" spans="3:10">
      <c r="C386"/>
      <c r="G386"/>
      <c r="J386"/>
    </row>
    <row r="387" spans="3:10">
      <c r="C387"/>
      <c r="G387"/>
      <c r="J387"/>
    </row>
    <row r="388" spans="3:10">
      <c r="C388"/>
      <c r="G388"/>
      <c r="J388"/>
    </row>
    <row r="389" spans="3:10">
      <c r="C389"/>
      <c r="G389"/>
      <c r="J389"/>
    </row>
    <row r="390" spans="3:10">
      <c r="C390"/>
      <c r="G390"/>
      <c r="J390"/>
    </row>
    <row r="391" spans="3:10">
      <c r="C391"/>
      <c r="G391"/>
      <c r="J391"/>
    </row>
    <row r="392" spans="3:10">
      <c r="C392"/>
      <c r="G392"/>
      <c r="J392"/>
    </row>
    <row r="393" spans="3:10">
      <c r="C393"/>
      <c r="G393"/>
      <c r="J393"/>
    </row>
    <row r="394" spans="3:10">
      <c r="C394"/>
      <c r="G394"/>
      <c r="J394"/>
    </row>
    <row r="395" spans="3:10">
      <c r="C395"/>
      <c r="G395"/>
      <c r="J395"/>
    </row>
    <row r="396" spans="3:10">
      <c r="C396"/>
      <c r="G396"/>
      <c r="J396"/>
    </row>
    <row r="397" spans="3:10">
      <c r="C397"/>
      <c r="G397"/>
      <c r="J397"/>
    </row>
    <row r="398" spans="3:10">
      <c r="C398"/>
      <c r="G398"/>
      <c r="J398"/>
    </row>
    <row r="399" spans="3:10">
      <c r="C399"/>
      <c r="G399"/>
      <c r="J399"/>
    </row>
    <row r="400" spans="3:10">
      <c r="C400"/>
      <c r="G400"/>
      <c r="J400"/>
    </row>
    <row r="401" spans="3:10">
      <c r="C401"/>
      <c r="G401"/>
      <c r="J401"/>
    </row>
    <row r="402" spans="3:10">
      <c r="C402"/>
      <c r="G402"/>
      <c r="J402"/>
    </row>
    <row r="403" spans="3:10">
      <c r="C403"/>
      <c r="G403"/>
      <c r="J403"/>
    </row>
    <row r="404" spans="3:10">
      <c r="C404"/>
      <c r="G404"/>
      <c r="J404"/>
    </row>
    <row r="405" spans="3:10">
      <c r="C405"/>
      <c r="G405"/>
      <c r="J405"/>
    </row>
    <row r="406" spans="3:10">
      <c r="C406"/>
      <c r="G406"/>
      <c r="J406"/>
    </row>
    <row r="407" spans="3:10">
      <c r="C407"/>
      <c r="G407"/>
      <c r="J407"/>
    </row>
    <row r="408" spans="3:10">
      <c r="C408"/>
      <c r="G408"/>
      <c r="J408"/>
    </row>
    <row r="409" spans="3:10">
      <c r="C409"/>
      <c r="G409"/>
      <c r="J409"/>
    </row>
    <row r="410" spans="3:10">
      <c r="C410"/>
      <c r="G410"/>
      <c r="J410"/>
    </row>
    <row r="411" spans="3:10">
      <c r="C411"/>
      <c r="G411"/>
      <c r="J411"/>
    </row>
    <row r="412" spans="3:10">
      <c r="C412"/>
      <c r="G412"/>
      <c r="J412"/>
    </row>
    <row r="413" spans="3:10">
      <c r="C413"/>
      <c r="G413"/>
      <c r="J413"/>
    </row>
    <row r="414" spans="3:10">
      <c r="C414"/>
      <c r="G414"/>
      <c r="J414"/>
    </row>
    <row r="415" spans="3:10">
      <c r="C415"/>
      <c r="G415"/>
      <c r="J415"/>
    </row>
    <row r="416" spans="3:10">
      <c r="C416"/>
      <c r="G416"/>
      <c r="J416"/>
    </row>
    <row r="417" spans="3:10">
      <c r="C417"/>
      <c r="G417"/>
      <c r="J417"/>
    </row>
    <row r="418" spans="3:10">
      <c r="C418"/>
      <c r="G418"/>
      <c r="J418"/>
    </row>
    <row r="419" spans="3:10">
      <c r="C419"/>
      <c r="G419"/>
      <c r="J419"/>
    </row>
    <row r="420" spans="3:10">
      <c r="C420"/>
      <c r="G420"/>
      <c r="J420"/>
    </row>
    <row r="421" spans="3:10">
      <c r="C421"/>
      <c r="G421"/>
      <c r="J421"/>
    </row>
    <row r="422" spans="3:10">
      <c r="C422"/>
      <c r="G422"/>
      <c r="J422"/>
    </row>
    <row r="423" spans="3:10">
      <c r="C423"/>
      <c r="G423"/>
      <c r="J423"/>
    </row>
    <row r="424" spans="3:10">
      <c r="C424"/>
      <c r="G424"/>
      <c r="J424"/>
    </row>
    <row r="425" spans="3:10">
      <c r="C425"/>
      <c r="G425"/>
      <c r="J425"/>
    </row>
    <row r="426" spans="3:10">
      <c r="C426"/>
      <c r="G426"/>
      <c r="J426"/>
    </row>
    <row r="427" spans="3:10">
      <c r="C427"/>
      <c r="G427"/>
      <c r="J427"/>
    </row>
    <row r="428" spans="3:10">
      <c r="C428"/>
      <c r="G428"/>
      <c r="J428"/>
    </row>
    <row r="429" spans="3:10">
      <c r="C429"/>
      <c r="G429"/>
      <c r="J429"/>
    </row>
    <row r="430" spans="3:10">
      <c r="C430"/>
      <c r="G430"/>
      <c r="J430"/>
    </row>
    <row r="431" spans="3:10">
      <c r="C431"/>
      <c r="G431"/>
      <c r="J431"/>
    </row>
    <row r="432" spans="3:10">
      <c r="C432"/>
      <c r="G432"/>
      <c r="J432"/>
    </row>
    <row r="433" spans="3:10">
      <c r="C433"/>
      <c r="G433"/>
      <c r="J433"/>
    </row>
    <row r="434" spans="3:10">
      <c r="C434"/>
      <c r="G434"/>
      <c r="J434"/>
    </row>
    <row r="435" spans="3:10">
      <c r="C435"/>
      <c r="G435"/>
      <c r="J435"/>
    </row>
    <row r="436" spans="3:10">
      <c r="C436"/>
      <c r="G436"/>
      <c r="J436"/>
    </row>
    <row r="437" spans="3:10">
      <c r="C437"/>
      <c r="G437"/>
      <c r="J437"/>
    </row>
    <row r="438" spans="3:10">
      <c r="C438"/>
      <c r="G438"/>
      <c r="J438"/>
    </row>
    <row r="439" spans="3:10">
      <c r="C439"/>
      <c r="G439"/>
      <c r="J439"/>
    </row>
    <row r="440" spans="3:10">
      <c r="C440"/>
      <c r="G440"/>
      <c r="J440"/>
    </row>
    <row r="441" spans="3:10">
      <c r="C441"/>
      <c r="G441"/>
      <c r="J441"/>
    </row>
    <row r="442" spans="3:10">
      <c r="C442"/>
      <c r="G442"/>
      <c r="J442"/>
    </row>
    <row r="443" spans="3:10">
      <c r="C443"/>
      <c r="G443"/>
      <c r="J443"/>
    </row>
    <row r="444" spans="3:10">
      <c r="C444"/>
      <c r="G444"/>
      <c r="J444"/>
    </row>
    <row r="445" spans="3:10">
      <c r="C445"/>
      <c r="G445"/>
      <c r="J445"/>
    </row>
    <row r="446" spans="3:10">
      <c r="C446"/>
      <c r="G446"/>
      <c r="J446"/>
    </row>
    <row r="447" spans="3:10">
      <c r="C447"/>
      <c r="G447"/>
      <c r="J447"/>
    </row>
    <row r="448" spans="3:10">
      <c r="C448"/>
      <c r="G448"/>
      <c r="J448"/>
    </row>
    <row r="449" spans="3:10">
      <c r="C449"/>
      <c r="G449"/>
      <c r="J449"/>
    </row>
    <row r="450" spans="3:10">
      <c r="C450"/>
      <c r="G450"/>
      <c r="J450"/>
    </row>
    <row r="451" spans="3:10">
      <c r="C451"/>
      <c r="G451"/>
      <c r="J451"/>
    </row>
    <row r="452" spans="3:10">
      <c r="C452"/>
      <c r="G452"/>
      <c r="J452"/>
    </row>
    <row r="453" spans="3:10">
      <c r="C453"/>
      <c r="G453"/>
      <c r="J453"/>
    </row>
    <row r="454" spans="3:10">
      <c r="C454"/>
      <c r="G454"/>
      <c r="J454"/>
    </row>
    <row r="455" spans="3:10">
      <c r="C455"/>
      <c r="G455"/>
      <c r="J455"/>
    </row>
    <row r="456" spans="3:10">
      <c r="C456"/>
      <c r="G456"/>
      <c r="J456"/>
    </row>
    <row r="457" spans="3:10">
      <c r="C457"/>
      <c r="G457"/>
      <c r="J457"/>
    </row>
    <row r="458" spans="3:10">
      <c r="C458"/>
      <c r="G458"/>
      <c r="J458"/>
    </row>
    <row r="459" spans="3:10">
      <c r="C459"/>
      <c r="G459"/>
      <c r="J459"/>
    </row>
    <row r="460" spans="3:10">
      <c r="C460"/>
      <c r="G460"/>
      <c r="J460"/>
    </row>
    <row r="461" spans="3:10">
      <c r="C461"/>
      <c r="G461"/>
      <c r="J461"/>
    </row>
    <row r="462" spans="3:10">
      <c r="C462"/>
      <c r="G462"/>
      <c r="J462"/>
    </row>
    <row r="463" spans="3:10">
      <c r="C463"/>
      <c r="G463"/>
      <c r="J463"/>
    </row>
    <row r="464" spans="3:10">
      <c r="C464"/>
      <c r="G464"/>
      <c r="J464"/>
    </row>
    <row r="465" spans="3:10">
      <c r="C465"/>
      <c r="G465"/>
      <c r="J465"/>
    </row>
    <row r="466" spans="3:10">
      <c r="C466"/>
      <c r="G466"/>
      <c r="J466"/>
    </row>
    <row r="467" spans="3:10">
      <c r="C467"/>
      <c r="G467"/>
      <c r="J467"/>
    </row>
    <row r="468" spans="3:10">
      <c r="C468"/>
      <c r="G468"/>
      <c r="J468"/>
    </row>
    <row r="469" spans="3:10">
      <c r="C469"/>
      <c r="G469"/>
      <c r="J469"/>
    </row>
    <row r="470" spans="3:10">
      <c r="C470"/>
      <c r="G470"/>
      <c r="J470"/>
    </row>
    <row r="471" spans="3:10">
      <c r="C471"/>
      <c r="G471"/>
      <c r="J471"/>
    </row>
    <row r="472" spans="3:10">
      <c r="C472"/>
      <c r="G472"/>
      <c r="J472"/>
    </row>
    <row r="473" spans="3:10">
      <c r="C473"/>
      <c r="G473"/>
      <c r="J473"/>
    </row>
    <row r="474" spans="3:10">
      <c r="C474"/>
      <c r="G474"/>
      <c r="J474"/>
    </row>
    <row r="475" spans="3:10">
      <c r="C475"/>
      <c r="G475"/>
      <c r="J475"/>
    </row>
    <row r="476" spans="3:10">
      <c r="C476"/>
      <c r="G476"/>
      <c r="J476"/>
    </row>
    <row r="477" spans="3:10">
      <c r="C477"/>
      <c r="G477"/>
      <c r="J477"/>
    </row>
    <row r="478" spans="3:10">
      <c r="C478"/>
      <c r="G478"/>
      <c r="J478"/>
    </row>
    <row r="479" spans="3:10">
      <c r="C479"/>
      <c r="G479"/>
      <c r="J479"/>
    </row>
    <row r="480" spans="3:10">
      <c r="C480"/>
      <c r="G480"/>
      <c r="J480"/>
    </row>
    <row r="481" spans="3:10">
      <c r="C481"/>
      <c r="G481"/>
      <c r="J481"/>
    </row>
    <row r="482" spans="3:10">
      <c r="C482"/>
      <c r="G482"/>
      <c r="J482"/>
    </row>
    <row r="483" spans="3:10">
      <c r="C483"/>
      <c r="G483"/>
      <c r="J483"/>
    </row>
    <row r="484" spans="3:10">
      <c r="C484"/>
      <c r="G484"/>
      <c r="J484"/>
    </row>
    <row r="485" spans="3:10">
      <c r="C485"/>
      <c r="G485"/>
      <c r="J485"/>
    </row>
    <row r="486" spans="3:10">
      <c r="C486"/>
      <c r="G486"/>
      <c r="J486"/>
    </row>
    <row r="487" spans="3:10">
      <c r="C487"/>
      <c r="G487"/>
      <c r="J487"/>
    </row>
    <row r="488" spans="3:10">
      <c r="C488"/>
      <c r="G488"/>
      <c r="J488"/>
    </row>
    <row r="489" spans="3:10">
      <c r="C489"/>
      <c r="G489"/>
      <c r="J489"/>
    </row>
    <row r="490" spans="3:10">
      <c r="C490"/>
      <c r="G490"/>
      <c r="J490"/>
    </row>
    <row r="491" spans="3:10">
      <c r="C491"/>
      <c r="G491"/>
      <c r="J491"/>
    </row>
    <row r="492" spans="3:10">
      <c r="C492"/>
      <c r="G492"/>
      <c r="J492"/>
    </row>
    <row r="493" spans="3:10">
      <c r="C493"/>
      <c r="G493"/>
      <c r="J493"/>
    </row>
    <row r="494" spans="3:10">
      <c r="C494"/>
      <c r="G494"/>
      <c r="J494"/>
    </row>
    <row r="495" spans="3:10">
      <c r="C495"/>
      <c r="G495"/>
      <c r="J495"/>
    </row>
    <row r="496" spans="3:10">
      <c r="C496"/>
      <c r="G496"/>
      <c r="J496"/>
    </row>
    <row r="497" spans="3:10">
      <c r="C497"/>
      <c r="G497"/>
      <c r="J497"/>
    </row>
    <row r="498" spans="3:10">
      <c r="C498"/>
      <c r="G498"/>
      <c r="J498"/>
    </row>
    <row r="499" spans="3:10">
      <c r="C499"/>
      <c r="G499"/>
      <c r="J499"/>
    </row>
    <row r="500" spans="3:10">
      <c r="C500"/>
      <c r="G500"/>
      <c r="J500"/>
    </row>
    <row r="501" spans="3:10">
      <c r="C501"/>
      <c r="G501"/>
      <c r="J501"/>
    </row>
    <row r="502" spans="3:10">
      <c r="C502"/>
      <c r="G502"/>
      <c r="J502"/>
    </row>
    <row r="503" spans="3:10">
      <c r="C503"/>
      <c r="G503"/>
      <c r="J503"/>
    </row>
    <row r="504" spans="3:10">
      <c r="C504"/>
      <c r="G504"/>
      <c r="J504"/>
    </row>
    <row r="505" spans="3:10">
      <c r="C505"/>
      <c r="G505"/>
      <c r="J505"/>
    </row>
    <row r="506" spans="3:10">
      <c r="C506"/>
      <c r="G506"/>
      <c r="J506"/>
    </row>
    <row r="507" spans="3:10">
      <c r="C507"/>
      <c r="G507"/>
      <c r="J507"/>
    </row>
    <row r="508" spans="3:10">
      <c r="C508"/>
      <c r="G508"/>
      <c r="J508"/>
    </row>
    <row r="509" spans="3:10">
      <c r="C509"/>
      <c r="G509"/>
      <c r="J509"/>
    </row>
    <row r="510" spans="3:10">
      <c r="C510"/>
      <c r="G510"/>
      <c r="J510"/>
    </row>
    <row r="511" spans="3:10">
      <c r="C511"/>
      <c r="G511"/>
      <c r="J511"/>
    </row>
    <row r="512" spans="3:10">
      <c r="C512"/>
      <c r="G512"/>
      <c r="J512"/>
    </row>
    <row r="513" spans="3:10">
      <c r="C513"/>
      <c r="G513"/>
      <c r="J513"/>
    </row>
    <row r="514" spans="3:10">
      <c r="C514"/>
      <c r="G514"/>
      <c r="J514"/>
    </row>
    <row r="515" spans="3:10">
      <c r="C515"/>
      <c r="G515"/>
      <c r="J515"/>
    </row>
    <row r="516" spans="3:10">
      <c r="C516"/>
      <c r="G516"/>
      <c r="J516"/>
    </row>
    <row r="517" spans="3:10">
      <c r="C517"/>
      <c r="G517"/>
      <c r="J517"/>
    </row>
    <row r="518" spans="3:10">
      <c r="C518"/>
      <c r="G518"/>
      <c r="J518"/>
    </row>
    <row r="519" spans="3:10">
      <c r="C519"/>
      <c r="G519"/>
      <c r="J519"/>
    </row>
    <row r="520" spans="3:10">
      <c r="C520"/>
      <c r="G520"/>
      <c r="J520"/>
    </row>
    <row r="521" spans="3:10">
      <c r="C521"/>
      <c r="G521"/>
      <c r="J521"/>
    </row>
    <row r="522" spans="3:10">
      <c r="C522"/>
      <c r="G522"/>
      <c r="J522"/>
    </row>
    <row r="523" spans="3:10">
      <c r="C523"/>
      <c r="G523"/>
      <c r="J523"/>
    </row>
    <row r="524" spans="3:10">
      <c r="C524"/>
      <c r="G524"/>
      <c r="J524"/>
    </row>
    <row r="525" spans="3:10">
      <c r="C525"/>
      <c r="G525"/>
      <c r="J525"/>
    </row>
    <row r="526" spans="3:10">
      <c r="C526"/>
      <c r="G526"/>
      <c r="J526"/>
    </row>
    <row r="527" spans="3:10">
      <c r="C527"/>
      <c r="G527"/>
      <c r="J527"/>
    </row>
    <row r="528" spans="3:10">
      <c r="C528"/>
      <c r="G528"/>
      <c r="J528"/>
    </row>
    <row r="529" spans="3:10">
      <c r="C529"/>
      <c r="G529"/>
      <c r="J529"/>
    </row>
    <row r="530" spans="3:10">
      <c r="C530"/>
      <c r="G530"/>
      <c r="J530"/>
    </row>
    <row r="531" spans="3:10">
      <c r="C531"/>
      <c r="G531"/>
      <c r="J531"/>
    </row>
    <row r="532" spans="3:10">
      <c r="C532"/>
      <c r="G532"/>
      <c r="J532"/>
    </row>
    <row r="533" spans="3:10">
      <c r="C533"/>
      <c r="G533"/>
      <c r="J533"/>
    </row>
    <row r="534" spans="3:10">
      <c r="C534"/>
      <c r="G534"/>
      <c r="J534"/>
    </row>
    <row r="535" spans="3:10">
      <c r="C535"/>
      <c r="G535"/>
      <c r="J535"/>
    </row>
    <row r="536" spans="3:10">
      <c r="C536"/>
      <c r="G536"/>
      <c r="J536"/>
    </row>
    <row r="537" spans="3:10">
      <c r="C537"/>
      <c r="G537"/>
      <c r="J537"/>
    </row>
    <row r="538" spans="3:10">
      <c r="C538"/>
      <c r="G538"/>
      <c r="J538"/>
    </row>
    <row r="539" spans="3:10">
      <c r="C539"/>
      <c r="G539"/>
      <c r="J539"/>
    </row>
    <row r="540" spans="3:10">
      <c r="C540"/>
      <c r="G540"/>
      <c r="J540"/>
    </row>
    <row r="541" spans="3:10">
      <c r="C541"/>
      <c r="G541"/>
      <c r="J541"/>
    </row>
    <row r="542" spans="3:10">
      <c r="C542"/>
      <c r="G542"/>
      <c r="J542"/>
    </row>
    <row r="543" spans="3:10">
      <c r="C543"/>
      <c r="G543"/>
      <c r="J543"/>
    </row>
    <row r="544" spans="3:10">
      <c r="C544"/>
      <c r="G544"/>
      <c r="J544"/>
    </row>
    <row r="545" spans="3:10">
      <c r="C545"/>
      <c r="G545"/>
      <c r="J545"/>
    </row>
    <row r="546" spans="3:10">
      <c r="C546"/>
      <c r="G546"/>
      <c r="J546"/>
    </row>
    <row r="547" spans="3:10">
      <c r="C547"/>
      <c r="G547"/>
      <c r="J547"/>
    </row>
    <row r="548" spans="3:10">
      <c r="C548"/>
      <c r="G548"/>
      <c r="J548"/>
    </row>
    <row r="549" spans="3:10">
      <c r="C549"/>
      <c r="G549"/>
      <c r="J549"/>
    </row>
    <row r="550" spans="3:10">
      <c r="C550"/>
      <c r="G550"/>
      <c r="J550"/>
    </row>
    <row r="551" spans="3:10">
      <c r="C551"/>
      <c r="G551"/>
      <c r="J551"/>
    </row>
    <row r="552" spans="3:10">
      <c r="C552"/>
      <c r="G552"/>
      <c r="J552"/>
    </row>
    <row r="553" spans="3:10">
      <c r="C553"/>
      <c r="G553"/>
      <c r="J553"/>
    </row>
    <row r="554" spans="3:10">
      <c r="C554"/>
      <c r="G554"/>
      <c r="J554"/>
    </row>
    <row r="555" spans="3:10">
      <c r="C555"/>
      <c r="G555"/>
      <c r="J555"/>
    </row>
    <row r="556" spans="3:10">
      <c r="C556"/>
      <c r="G556"/>
      <c r="J556"/>
    </row>
    <row r="557" spans="3:10">
      <c r="C557"/>
      <c r="G557"/>
      <c r="J557"/>
    </row>
    <row r="558" spans="3:10">
      <c r="C558"/>
      <c r="G558"/>
      <c r="J558"/>
    </row>
    <row r="559" spans="3:10">
      <c r="C559"/>
      <c r="G559"/>
      <c r="J559"/>
    </row>
    <row r="560" spans="3:10">
      <c r="C560"/>
      <c r="G560"/>
      <c r="J560"/>
    </row>
    <row r="561" spans="3:10">
      <c r="C561"/>
      <c r="G561"/>
      <c r="J561"/>
    </row>
    <row r="562" spans="3:10">
      <c r="C562"/>
      <c r="G562"/>
      <c r="J562"/>
    </row>
    <row r="563" spans="3:10">
      <c r="C563"/>
      <c r="G563"/>
      <c r="J563"/>
    </row>
    <row r="564" spans="3:10">
      <c r="C564"/>
      <c r="G564"/>
      <c r="J564"/>
    </row>
    <row r="565" spans="3:10">
      <c r="C565"/>
      <c r="G565"/>
      <c r="J565"/>
    </row>
    <row r="566" spans="3:10">
      <c r="C566"/>
      <c r="G566"/>
      <c r="J566"/>
    </row>
    <row r="567" spans="3:10">
      <c r="C567"/>
      <c r="G567"/>
      <c r="J567"/>
    </row>
    <row r="568" spans="3:10">
      <c r="C568"/>
      <c r="G568"/>
      <c r="J568"/>
    </row>
    <row r="569" spans="3:10">
      <c r="C569"/>
      <c r="G569"/>
      <c r="J569"/>
    </row>
    <row r="570" spans="3:10">
      <c r="C570"/>
      <c r="G570"/>
      <c r="J570"/>
    </row>
    <row r="571" spans="3:10">
      <c r="C571"/>
      <c r="G571"/>
      <c r="J571"/>
    </row>
    <row r="572" spans="3:10">
      <c r="C572"/>
      <c r="G572"/>
      <c r="J572"/>
    </row>
    <row r="573" spans="3:10">
      <c r="C573"/>
      <c r="G573"/>
      <c r="J573"/>
    </row>
    <row r="574" spans="3:10">
      <c r="C574"/>
      <c r="G574"/>
      <c r="J574"/>
    </row>
    <row r="575" spans="3:10">
      <c r="C575"/>
      <c r="G575"/>
      <c r="J575"/>
    </row>
    <row r="576" spans="3:10">
      <c r="C576"/>
      <c r="G576"/>
      <c r="J576"/>
    </row>
    <row r="577" spans="3:10">
      <c r="C577"/>
      <c r="G577"/>
      <c r="J577"/>
    </row>
    <row r="578" spans="3:10">
      <c r="C578"/>
      <c r="G578"/>
      <c r="J578"/>
    </row>
    <row r="579" spans="3:10">
      <c r="C579"/>
      <c r="G579"/>
      <c r="J579"/>
    </row>
    <row r="580" spans="3:10">
      <c r="C580"/>
      <c r="G580"/>
      <c r="J580"/>
    </row>
    <row r="581" spans="3:10">
      <c r="C581"/>
      <c r="G581"/>
      <c r="J581"/>
    </row>
    <row r="582" spans="3:10">
      <c r="C582"/>
      <c r="G582"/>
      <c r="J582"/>
    </row>
    <row r="583" spans="3:10">
      <c r="C583"/>
      <c r="G583"/>
      <c r="J583"/>
    </row>
    <row r="584" spans="3:10">
      <c r="C584"/>
      <c r="G584"/>
      <c r="J584"/>
    </row>
    <row r="585" spans="3:10">
      <c r="C585"/>
      <c r="G585"/>
      <c r="J585"/>
    </row>
    <row r="586" spans="3:10">
      <c r="C586"/>
      <c r="G586"/>
      <c r="J586"/>
    </row>
    <row r="587" spans="3:10">
      <c r="C587"/>
      <c r="G587"/>
      <c r="J587"/>
    </row>
    <row r="588" spans="3:10">
      <c r="C588"/>
      <c r="G588"/>
      <c r="J588"/>
    </row>
    <row r="589" spans="3:10">
      <c r="C589"/>
      <c r="G589"/>
      <c r="J589"/>
    </row>
    <row r="590" spans="3:10">
      <c r="C590"/>
      <c r="G590"/>
      <c r="J590"/>
    </row>
    <row r="591" spans="3:10">
      <c r="C591"/>
      <c r="G591"/>
      <c r="J591"/>
    </row>
    <row r="592" spans="3:10">
      <c r="C592"/>
      <c r="G592"/>
      <c r="J592"/>
    </row>
    <row r="593" spans="3:10">
      <c r="C593"/>
      <c r="G593"/>
      <c r="J593"/>
    </row>
    <row r="594" spans="3:10">
      <c r="C594"/>
      <c r="G594"/>
      <c r="J594"/>
    </row>
    <row r="595" spans="3:10">
      <c r="C595"/>
      <c r="G595"/>
      <c r="J595"/>
    </row>
    <row r="596" spans="3:10">
      <c r="C596"/>
      <c r="G596"/>
      <c r="J596"/>
    </row>
    <row r="597" spans="3:10">
      <c r="C597"/>
      <c r="G597"/>
      <c r="J597"/>
    </row>
    <row r="598" spans="3:10">
      <c r="C598"/>
      <c r="G598"/>
      <c r="J598"/>
    </row>
    <row r="599" spans="3:10">
      <c r="C599"/>
      <c r="G599"/>
      <c r="J599"/>
    </row>
    <row r="600" spans="3:10">
      <c r="C600"/>
      <c r="G600"/>
      <c r="J600"/>
    </row>
    <row r="601" spans="3:10">
      <c r="C601"/>
      <c r="G601"/>
      <c r="J601"/>
    </row>
    <row r="602" spans="3:10">
      <c r="C602"/>
      <c r="G602"/>
      <c r="J602"/>
    </row>
    <row r="603" spans="3:10">
      <c r="C603"/>
      <c r="G603"/>
      <c r="J603"/>
    </row>
    <row r="604" spans="3:10">
      <c r="C604"/>
      <c r="G604"/>
      <c r="J604"/>
    </row>
    <row r="605" spans="3:10">
      <c r="C605"/>
      <c r="G605"/>
      <c r="J605"/>
    </row>
    <row r="606" spans="3:10">
      <c r="C606"/>
      <c r="G606"/>
      <c r="J606"/>
    </row>
    <row r="607" spans="3:10">
      <c r="C607"/>
      <c r="G607"/>
      <c r="J607"/>
    </row>
    <row r="608" spans="3:10">
      <c r="C608"/>
      <c r="G608"/>
      <c r="J608"/>
    </row>
    <row r="609" spans="3:10">
      <c r="C609"/>
      <c r="G609"/>
      <c r="J609"/>
    </row>
    <row r="610" spans="3:10">
      <c r="C610"/>
      <c r="G610"/>
      <c r="J610"/>
    </row>
    <row r="611" spans="3:10">
      <c r="C611"/>
      <c r="G611"/>
      <c r="J611"/>
    </row>
    <row r="612" spans="3:10">
      <c r="C612"/>
      <c r="G612"/>
      <c r="J612"/>
    </row>
    <row r="613" spans="3:10">
      <c r="C613"/>
      <c r="G613"/>
      <c r="J613"/>
    </row>
    <row r="614" spans="3:10">
      <c r="C614"/>
      <c r="G614"/>
      <c r="J614"/>
    </row>
    <row r="615" spans="3:10">
      <c r="C615"/>
      <c r="G615"/>
      <c r="J615"/>
    </row>
    <row r="616" spans="3:10">
      <c r="C616"/>
      <c r="G616"/>
      <c r="J616"/>
    </row>
    <row r="617" spans="3:10">
      <c r="C617"/>
      <c r="G617"/>
      <c r="J617"/>
    </row>
    <row r="618" spans="3:10">
      <c r="C618"/>
      <c r="G618"/>
      <c r="J618"/>
    </row>
    <row r="619" spans="3:10">
      <c r="C619"/>
      <c r="G619"/>
      <c r="J619"/>
    </row>
    <row r="620" spans="3:10">
      <c r="C620"/>
      <c r="G620"/>
      <c r="J620"/>
    </row>
    <row r="621" spans="3:10">
      <c r="C621"/>
      <c r="G621"/>
      <c r="J621"/>
    </row>
    <row r="622" spans="3:10">
      <c r="C622"/>
      <c r="G622"/>
      <c r="J622"/>
    </row>
    <row r="623" spans="3:10">
      <c r="C623"/>
      <c r="G623"/>
      <c r="J623"/>
    </row>
    <row r="624" spans="3:10">
      <c r="C624"/>
      <c r="G624"/>
      <c r="J624"/>
    </row>
    <row r="625" spans="3:10">
      <c r="C625"/>
      <c r="G625"/>
      <c r="J625"/>
    </row>
    <row r="626" spans="3:10">
      <c r="C626"/>
      <c r="G626"/>
      <c r="J626"/>
    </row>
    <row r="627" spans="3:10">
      <c r="C627"/>
      <c r="G627"/>
      <c r="J627"/>
    </row>
    <row r="628" spans="3:10">
      <c r="C628"/>
      <c r="G628"/>
      <c r="J628"/>
    </row>
    <row r="629" spans="3:10">
      <c r="C629"/>
      <c r="G629"/>
      <c r="J629"/>
    </row>
    <row r="630" spans="3:10">
      <c r="C630"/>
      <c r="G630"/>
      <c r="J630"/>
    </row>
    <row r="631" spans="3:10">
      <c r="C631"/>
      <c r="G631"/>
      <c r="J631"/>
    </row>
    <row r="632" spans="3:10">
      <c r="C632"/>
      <c r="G632"/>
      <c r="J632"/>
    </row>
    <row r="633" spans="3:10">
      <c r="C633"/>
      <c r="G633"/>
      <c r="J633"/>
    </row>
    <row r="634" spans="3:10">
      <c r="C634"/>
      <c r="G634"/>
      <c r="J634"/>
    </row>
    <row r="635" spans="3:10">
      <c r="C635"/>
      <c r="G635"/>
      <c r="J635"/>
    </row>
    <row r="636" spans="3:10">
      <c r="C636"/>
      <c r="G636"/>
      <c r="J636"/>
    </row>
    <row r="637" spans="3:10">
      <c r="C637"/>
      <c r="G637"/>
      <c r="J637"/>
    </row>
    <row r="638" spans="3:10">
      <c r="C638"/>
      <c r="G638"/>
      <c r="J638"/>
    </row>
    <row r="639" spans="3:10">
      <c r="C639"/>
      <c r="G639"/>
      <c r="J639"/>
    </row>
    <row r="640" spans="3:10">
      <c r="C640"/>
      <c r="G640"/>
      <c r="J640"/>
    </row>
    <row r="641" spans="3:10">
      <c r="C641"/>
      <c r="G641"/>
      <c r="J641"/>
    </row>
    <row r="642" spans="3:10">
      <c r="C642"/>
      <c r="G642"/>
      <c r="J642"/>
    </row>
    <row r="643" spans="3:10">
      <c r="C643"/>
      <c r="G643"/>
      <c r="J643"/>
    </row>
    <row r="644" spans="3:10">
      <c r="C644"/>
      <c r="G644"/>
      <c r="J644"/>
    </row>
    <row r="645" spans="3:10">
      <c r="C645"/>
      <c r="G645"/>
      <c r="J645"/>
    </row>
    <row r="646" spans="3:10">
      <c r="C646"/>
      <c r="G646"/>
      <c r="J646"/>
    </row>
    <row r="647" spans="3:10">
      <c r="C647"/>
      <c r="G647"/>
      <c r="J647"/>
    </row>
    <row r="648" spans="3:10">
      <c r="C648"/>
      <c r="G648"/>
      <c r="J648"/>
    </row>
    <row r="649" spans="3:10">
      <c r="C649"/>
      <c r="G649"/>
      <c r="J649"/>
    </row>
    <row r="650" spans="3:10">
      <c r="C650"/>
      <c r="G650"/>
      <c r="J650"/>
    </row>
    <row r="651" spans="3:10">
      <c r="C651"/>
      <c r="G651"/>
      <c r="J651"/>
    </row>
    <row r="652" spans="3:10">
      <c r="C652"/>
      <c r="G652"/>
      <c r="J652"/>
    </row>
    <row r="653" spans="3:10">
      <c r="C653"/>
      <c r="G653"/>
      <c r="J653"/>
    </row>
    <row r="654" spans="3:10">
      <c r="C654"/>
      <c r="G654"/>
      <c r="J654"/>
    </row>
    <row r="655" spans="3:10">
      <c r="C655"/>
      <c r="G655"/>
      <c r="J655"/>
    </row>
    <row r="656" spans="3:10">
      <c r="C656"/>
      <c r="G656"/>
      <c r="J656"/>
    </row>
    <row r="657" spans="3:10">
      <c r="C657"/>
      <c r="G657"/>
      <c r="J657"/>
    </row>
    <row r="658" spans="3:10">
      <c r="C658"/>
      <c r="G658"/>
      <c r="J658"/>
    </row>
    <row r="659" spans="3:10">
      <c r="C659"/>
      <c r="G659"/>
      <c r="J659"/>
    </row>
    <row r="660" spans="3:10">
      <c r="C660"/>
      <c r="G660"/>
      <c r="J660"/>
    </row>
    <row r="661" spans="3:10">
      <c r="C661"/>
      <c r="G661"/>
      <c r="J661"/>
    </row>
    <row r="662" spans="3:10">
      <c r="C662"/>
      <c r="G662"/>
      <c r="J662"/>
    </row>
    <row r="663" spans="3:10">
      <c r="C663"/>
      <c r="G663"/>
      <c r="J663"/>
    </row>
    <row r="664" spans="3:10">
      <c r="C664"/>
      <c r="G664"/>
      <c r="J664"/>
    </row>
    <row r="665" spans="3:10">
      <c r="C665"/>
      <c r="G665"/>
      <c r="J665"/>
    </row>
    <row r="666" spans="3:10">
      <c r="C666"/>
      <c r="G666"/>
      <c r="J666"/>
    </row>
    <row r="667" spans="3:10">
      <c r="C667"/>
      <c r="G667"/>
      <c r="J667"/>
    </row>
    <row r="668" spans="3:10">
      <c r="C668"/>
      <c r="G668"/>
      <c r="J668"/>
    </row>
    <row r="669" spans="3:10">
      <c r="C669"/>
      <c r="G669"/>
      <c r="J669"/>
    </row>
    <row r="670" spans="3:10">
      <c r="C670"/>
      <c r="G670"/>
      <c r="J670"/>
    </row>
    <row r="671" spans="3:10">
      <c r="C671"/>
      <c r="G671"/>
      <c r="J671"/>
    </row>
    <row r="672" spans="3:10">
      <c r="C672"/>
      <c r="G672"/>
      <c r="J672"/>
    </row>
    <row r="673" spans="3:10">
      <c r="C673"/>
      <c r="G673"/>
      <c r="J673"/>
    </row>
    <row r="674" spans="3:10">
      <c r="C674"/>
      <c r="G674"/>
      <c r="J674"/>
    </row>
    <row r="675" spans="3:10">
      <c r="C675"/>
      <c r="G675"/>
      <c r="J675"/>
    </row>
    <row r="676" spans="3:10">
      <c r="C676"/>
      <c r="G676"/>
      <c r="J676"/>
    </row>
    <row r="677" spans="3:10">
      <c r="C677"/>
      <c r="G677"/>
      <c r="J677"/>
    </row>
    <row r="678" spans="3:10">
      <c r="C678"/>
      <c r="G678"/>
      <c r="J678"/>
    </row>
    <row r="679" spans="3:10">
      <c r="C679"/>
      <c r="G679"/>
      <c r="J679"/>
    </row>
    <row r="680" spans="3:10">
      <c r="C680"/>
      <c r="G680"/>
      <c r="J680"/>
    </row>
    <row r="681" spans="3:10">
      <c r="C681"/>
      <c r="G681"/>
      <c r="J681"/>
    </row>
    <row r="682" spans="3:10">
      <c r="C682"/>
      <c r="G682"/>
      <c r="J682"/>
    </row>
    <row r="683" spans="3:10">
      <c r="C683"/>
      <c r="G683"/>
      <c r="J683"/>
    </row>
    <row r="684" spans="3:10">
      <c r="C684"/>
      <c r="G684"/>
      <c r="J684"/>
    </row>
    <row r="685" spans="3:10">
      <c r="C685"/>
      <c r="G685"/>
      <c r="J685"/>
    </row>
    <row r="686" spans="3:10">
      <c r="C686"/>
      <c r="G686"/>
      <c r="J686"/>
    </row>
    <row r="687" spans="3:10">
      <c r="C687"/>
      <c r="G687"/>
      <c r="J687"/>
    </row>
    <row r="688" spans="3:10">
      <c r="C688"/>
      <c r="G688"/>
      <c r="J688"/>
    </row>
    <row r="689" spans="3:10">
      <c r="C689"/>
      <c r="G689"/>
      <c r="J689"/>
    </row>
    <row r="690" spans="3:10">
      <c r="C690"/>
      <c r="G690"/>
      <c r="J690"/>
    </row>
    <row r="691" spans="3:10">
      <c r="C691"/>
      <c r="G691"/>
      <c r="J691"/>
    </row>
    <row r="692" spans="3:10">
      <c r="C692"/>
      <c r="G692"/>
      <c r="J692"/>
    </row>
    <row r="693" spans="3:10">
      <c r="C693"/>
      <c r="G693"/>
      <c r="J693"/>
    </row>
    <row r="694" spans="3:10">
      <c r="C694"/>
      <c r="G694"/>
      <c r="J694"/>
    </row>
    <row r="695" spans="3:10">
      <c r="C695"/>
      <c r="G695"/>
      <c r="J695"/>
    </row>
    <row r="696" spans="3:10">
      <c r="C696"/>
      <c r="G696"/>
      <c r="J696"/>
    </row>
    <row r="697" spans="3:10">
      <c r="C697"/>
      <c r="G697"/>
      <c r="J697"/>
    </row>
    <row r="698" spans="3:10">
      <c r="C698"/>
      <c r="G698"/>
      <c r="J698"/>
    </row>
    <row r="699" spans="3:10">
      <c r="C699"/>
      <c r="G699"/>
      <c r="J699"/>
    </row>
    <row r="700" spans="3:10">
      <c r="C700"/>
      <c r="G700"/>
      <c r="J700"/>
    </row>
    <row r="701" spans="3:10">
      <c r="C701"/>
      <c r="G701"/>
      <c r="J701"/>
    </row>
    <row r="702" spans="3:10">
      <c r="C702"/>
      <c r="G702"/>
      <c r="J702"/>
    </row>
    <row r="703" spans="3:10">
      <c r="C703"/>
      <c r="G703"/>
      <c r="J703"/>
    </row>
    <row r="704" spans="3:10">
      <c r="C704"/>
      <c r="G704"/>
      <c r="J704"/>
    </row>
    <row r="705" spans="3:10">
      <c r="C705"/>
      <c r="G705"/>
      <c r="J705"/>
    </row>
    <row r="706" spans="3:10">
      <c r="C706"/>
      <c r="G706"/>
      <c r="J706"/>
    </row>
    <row r="707" spans="3:10">
      <c r="C707"/>
      <c r="G707"/>
      <c r="J707"/>
    </row>
    <row r="708" spans="3:10">
      <c r="C708"/>
      <c r="G708"/>
      <c r="J708"/>
    </row>
    <row r="709" spans="3:10">
      <c r="C709"/>
      <c r="G709"/>
      <c r="J709"/>
    </row>
    <row r="710" spans="3:10">
      <c r="C710"/>
      <c r="G710"/>
      <c r="J710"/>
    </row>
    <row r="711" spans="3:10">
      <c r="C711"/>
      <c r="G711"/>
      <c r="J711"/>
    </row>
    <row r="712" spans="3:10">
      <c r="C712"/>
      <c r="G712"/>
      <c r="J712"/>
    </row>
    <row r="713" spans="3:10">
      <c r="C713"/>
      <c r="G713"/>
      <c r="J713"/>
    </row>
    <row r="714" spans="3:10">
      <c r="C714"/>
      <c r="G714"/>
      <c r="J714"/>
    </row>
    <row r="715" spans="3:10">
      <c r="C715"/>
      <c r="G715"/>
      <c r="J715"/>
    </row>
    <row r="716" spans="3:10">
      <c r="C716"/>
      <c r="G716"/>
      <c r="J716"/>
    </row>
    <row r="717" spans="3:10">
      <c r="C717"/>
      <c r="G717"/>
      <c r="J717"/>
    </row>
    <row r="718" spans="3:10">
      <c r="C718"/>
      <c r="G718"/>
      <c r="J718"/>
    </row>
    <row r="719" spans="3:10">
      <c r="C719"/>
      <c r="G719"/>
      <c r="J719"/>
    </row>
    <row r="720" spans="3:10">
      <c r="C720"/>
      <c r="G720"/>
      <c r="J720"/>
    </row>
    <row r="721" spans="3:10">
      <c r="C721"/>
      <c r="G721"/>
      <c r="J721"/>
    </row>
    <row r="722" spans="3:10">
      <c r="C722"/>
      <c r="G722"/>
      <c r="J722"/>
    </row>
    <row r="723" spans="3:10">
      <c r="C723"/>
      <c r="G723"/>
      <c r="J723"/>
    </row>
    <row r="724" spans="3:10">
      <c r="C724"/>
      <c r="G724"/>
      <c r="J724"/>
    </row>
    <row r="725" spans="3:10">
      <c r="C725"/>
      <c r="G725"/>
      <c r="J725"/>
    </row>
    <row r="726" spans="3:10">
      <c r="C726"/>
      <c r="G726"/>
      <c r="J726"/>
    </row>
    <row r="727" spans="3:10">
      <c r="C727"/>
      <c r="G727"/>
      <c r="J727"/>
    </row>
    <row r="728" spans="3:10">
      <c r="C728"/>
      <c r="G728"/>
      <c r="J728"/>
    </row>
    <row r="729" spans="3:10">
      <c r="C729"/>
      <c r="G729"/>
      <c r="J729"/>
    </row>
    <row r="730" spans="3:10">
      <c r="C730"/>
      <c r="G730"/>
      <c r="J730"/>
    </row>
    <row r="731" spans="3:10">
      <c r="C731"/>
      <c r="G731"/>
      <c r="J731"/>
    </row>
    <row r="732" spans="3:10">
      <c r="C732"/>
      <c r="G732"/>
      <c r="J732"/>
    </row>
    <row r="733" spans="3:10">
      <c r="C733"/>
      <c r="G733"/>
      <c r="J733"/>
    </row>
    <row r="734" spans="3:10">
      <c r="C734"/>
      <c r="G734"/>
      <c r="J734"/>
    </row>
    <row r="735" spans="3:10">
      <c r="C735"/>
      <c r="G735"/>
      <c r="J735"/>
    </row>
    <row r="736" spans="3:10">
      <c r="C736"/>
      <c r="G736"/>
      <c r="J736"/>
    </row>
    <row r="737" spans="3:10">
      <c r="C737"/>
      <c r="G737"/>
      <c r="J737"/>
    </row>
    <row r="738" spans="3:10">
      <c r="C738"/>
      <c r="G738"/>
      <c r="J738"/>
    </row>
    <row r="739" spans="3:10">
      <c r="C739"/>
      <c r="G739"/>
      <c r="J739"/>
    </row>
    <row r="740" spans="3:10">
      <c r="C740"/>
      <c r="G740"/>
      <c r="J740"/>
    </row>
    <row r="741" spans="3:10">
      <c r="C741"/>
      <c r="G741"/>
      <c r="J741"/>
    </row>
    <row r="742" spans="3:10">
      <c r="C742"/>
      <c r="G742"/>
      <c r="J742"/>
    </row>
    <row r="743" spans="3:10">
      <c r="C743"/>
      <c r="G743"/>
      <c r="J743"/>
    </row>
    <row r="744" spans="3:10">
      <c r="C744"/>
      <c r="G744"/>
      <c r="J744"/>
    </row>
    <row r="745" spans="3:10">
      <c r="C745"/>
      <c r="G745"/>
      <c r="J745"/>
    </row>
    <row r="746" spans="3:10">
      <c r="C746"/>
      <c r="G746"/>
      <c r="J746"/>
    </row>
    <row r="747" spans="3:10">
      <c r="C747"/>
      <c r="G747"/>
      <c r="J747"/>
    </row>
    <row r="748" spans="3:10">
      <c r="C748"/>
      <c r="G748"/>
      <c r="J748"/>
    </row>
    <row r="749" spans="3:10">
      <c r="C749"/>
      <c r="G749"/>
      <c r="J749"/>
    </row>
    <row r="750" spans="3:10">
      <c r="C750"/>
      <c r="G750"/>
      <c r="J750"/>
    </row>
    <row r="751" spans="3:10">
      <c r="C751"/>
      <c r="G751"/>
      <c r="J751"/>
    </row>
    <row r="752" spans="3:10">
      <c r="C752"/>
      <c r="G752"/>
      <c r="J752"/>
    </row>
    <row r="753" spans="3:10">
      <c r="C753"/>
      <c r="G753"/>
      <c r="J753"/>
    </row>
    <row r="754" spans="3:10">
      <c r="C754"/>
      <c r="G754"/>
      <c r="J754"/>
    </row>
    <row r="755" spans="3:10">
      <c r="C755"/>
      <c r="G755"/>
      <c r="J755"/>
    </row>
    <row r="756" spans="3:10">
      <c r="C756"/>
      <c r="G756"/>
      <c r="J756"/>
    </row>
    <row r="757" spans="3:10">
      <c r="C757"/>
      <c r="G757"/>
      <c r="J757"/>
    </row>
    <row r="758" spans="3:10">
      <c r="C758"/>
      <c r="G758"/>
      <c r="J758"/>
    </row>
    <row r="759" spans="3:10">
      <c r="C759"/>
      <c r="G759"/>
      <c r="J759"/>
    </row>
    <row r="760" spans="3:10">
      <c r="C760"/>
      <c r="G760"/>
      <c r="J760"/>
    </row>
    <row r="761" spans="3:10">
      <c r="C761"/>
      <c r="G761"/>
      <c r="J761"/>
    </row>
    <row r="762" spans="3:10">
      <c r="C762"/>
      <c r="G762"/>
      <c r="J762"/>
    </row>
    <row r="763" spans="3:10">
      <c r="C763"/>
      <c r="G763"/>
      <c r="J763"/>
    </row>
    <row r="764" spans="3:10">
      <c r="C764"/>
      <c r="G764"/>
      <c r="J764"/>
    </row>
    <row r="765" spans="3:10">
      <c r="C765"/>
      <c r="G765"/>
      <c r="J765"/>
    </row>
    <row r="766" spans="3:10">
      <c r="C766"/>
      <c r="G766"/>
      <c r="J766"/>
    </row>
    <row r="767" spans="3:10">
      <c r="C767"/>
      <c r="G767"/>
      <c r="J767"/>
    </row>
    <row r="768" spans="3:10">
      <c r="C768"/>
      <c r="G768"/>
      <c r="J768"/>
    </row>
    <row r="769" spans="3:10">
      <c r="C769"/>
      <c r="G769"/>
      <c r="J769"/>
    </row>
    <row r="770" spans="3:10">
      <c r="C770"/>
      <c r="G770"/>
      <c r="J770"/>
    </row>
    <row r="771" spans="3:10">
      <c r="C771"/>
      <c r="G771"/>
      <c r="J771"/>
    </row>
    <row r="772" spans="3:10">
      <c r="C772"/>
      <c r="G772"/>
      <c r="J772"/>
    </row>
    <row r="773" spans="3:10">
      <c r="C773"/>
      <c r="G773"/>
      <c r="J773"/>
    </row>
    <row r="774" spans="3:10">
      <c r="C774"/>
      <c r="G774"/>
      <c r="J774"/>
    </row>
    <row r="775" spans="3:10">
      <c r="C775"/>
      <c r="G775"/>
      <c r="J775"/>
    </row>
    <row r="776" spans="3:10">
      <c r="C776"/>
      <c r="G776"/>
      <c r="J776"/>
    </row>
    <row r="777" spans="3:10">
      <c r="C777"/>
      <c r="G777"/>
      <c r="J777"/>
    </row>
    <row r="778" spans="3:10">
      <c r="C778"/>
      <c r="G778"/>
      <c r="J778"/>
    </row>
    <row r="779" spans="3:10">
      <c r="C779"/>
      <c r="G779"/>
      <c r="J779"/>
    </row>
    <row r="780" spans="3:10">
      <c r="C780"/>
      <c r="G780"/>
      <c r="J780"/>
    </row>
    <row r="781" spans="3:10">
      <c r="C781"/>
      <c r="G781"/>
      <c r="J781"/>
    </row>
    <row r="782" spans="3:10">
      <c r="C782"/>
      <c r="G782"/>
      <c r="J782"/>
    </row>
    <row r="783" spans="3:10">
      <c r="C783"/>
      <c r="G783"/>
      <c r="J783"/>
    </row>
    <row r="784" spans="3:10">
      <c r="C784"/>
      <c r="G784"/>
      <c r="J784"/>
    </row>
    <row r="785" spans="3:10">
      <c r="C785"/>
      <c r="G785"/>
      <c r="J785"/>
    </row>
    <row r="786" spans="3:10">
      <c r="C786"/>
      <c r="G786"/>
      <c r="J786"/>
    </row>
    <row r="787" spans="3:10">
      <c r="C787"/>
      <c r="G787"/>
      <c r="J787"/>
    </row>
    <row r="788" spans="3:10">
      <c r="C788"/>
      <c r="G788"/>
      <c r="J788"/>
    </row>
    <row r="789" spans="3:10">
      <c r="C789"/>
      <c r="G789"/>
      <c r="J789"/>
    </row>
    <row r="790" spans="3:10">
      <c r="C790"/>
      <c r="G790"/>
      <c r="J790"/>
    </row>
    <row r="791" spans="3:10">
      <c r="C791"/>
      <c r="G791"/>
      <c r="J791"/>
    </row>
    <row r="792" spans="3:10">
      <c r="C792"/>
      <c r="G792"/>
      <c r="J792"/>
    </row>
    <row r="793" spans="3:10">
      <c r="C793"/>
      <c r="G793"/>
      <c r="J793"/>
    </row>
    <row r="794" spans="3:10">
      <c r="C794"/>
      <c r="G794"/>
      <c r="J794"/>
    </row>
    <row r="795" spans="3:10">
      <c r="C795"/>
      <c r="G795"/>
      <c r="J795"/>
    </row>
    <row r="796" spans="3:10">
      <c r="C796"/>
      <c r="G796"/>
      <c r="J796"/>
    </row>
    <row r="797" spans="3:10">
      <c r="C797"/>
      <c r="G797"/>
      <c r="J797"/>
    </row>
    <row r="798" spans="3:10">
      <c r="C798"/>
      <c r="G798"/>
      <c r="J798"/>
    </row>
    <row r="799" spans="3:10">
      <c r="C799"/>
      <c r="G799"/>
      <c r="J799"/>
    </row>
    <row r="800" spans="3:10">
      <c r="C800"/>
      <c r="G800"/>
      <c r="J800"/>
    </row>
    <row r="801" spans="3:10">
      <c r="C801"/>
      <c r="G801"/>
      <c r="J801"/>
    </row>
    <row r="802" spans="3:10">
      <c r="C802"/>
      <c r="G802"/>
      <c r="J802"/>
    </row>
    <row r="803" spans="3:10">
      <c r="C803"/>
      <c r="G803"/>
      <c r="J803"/>
    </row>
    <row r="804" spans="3:10">
      <c r="C804"/>
      <c r="G804"/>
      <c r="J804"/>
    </row>
    <row r="805" spans="3:10">
      <c r="C805"/>
      <c r="G805"/>
      <c r="J805"/>
    </row>
    <row r="806" spans="3:10">
      <c r="C806"/>
      <c r="G806"/>
      <c r="J806"/>
    </row>
    <row r="807" spans="3:10">
      <c r="C807"/>
      <c r="G807"/>
      <c r="J807"/>
    </row>
    <row r="808" spans="3:10">
      <c r="C808"/>
      <c r="G808"/>
      <c r="J808"/>
    </row>
    <row r="809" spans="3:10">
      <c r="C809"/>
      <c r="G809"/>
      <c r="J809"/>
    </row>
    <row r="810" spans="3:10">
      <c r="C810"/>
      <c r="G810"/>
      <c r="J810"/>
    </row>
    <row r="811" spans="3:10">
      <c r="C811"/>
      <c r="G811"/>
      <c r="J811"/>
    </row>
    <row r="812" spans="3:10">
      <c r="C812"/>
      <c r="G812"/>
      <c r="J812"/>
    </row>
    <row r="813" spans="3:10">
      <c r="C813"/>
      <c r="G813"/>
      <c r="J813"/>
    </row>
    <row r="814" spans="3:10">
      <c r="C814"/>
      <c r="G814"/>
      <c r="J814"/>
    </row>
    <row r="815" spans="3:10">
      <c r="C815"/>
      <c r="G815"/>
      <c r="J815"/>
    </row>
    <row r="816" spans="3:10">
      <c r="C816"/>
      <c r="G816"/>
      <c r="J816"/>
    </row>
    <row r="817" spans="3:10">
      <c r="C817"/>
      <c r="G817"/>
      <c r="J817"/>
    </row>
    <row r="818" spans="3:10">
      <c r="C818"/>
      <c r="G818"/>
      <c r="J818"/>
    </row>
    <row r="819" spans="3:10">
      <c r="C819"/>
      <c r="G819"/>
      <c r="J819"/>
    </row>
    <row r="820" spans="3:10">
      <c r="C820"/>
      <c r="G820"/>
      <c r="J820"/>
    </row>
    <row r="821" spans="3:10">
      <c r="C821"/>
      <c r="G821"/>
      <c r="J821"/>
    </row>
    <row r="822" spans="3:10">
      <c r="C822"/>
      <c r="G822"/>
      <c r="J822"/>
    </row>
    <row r="823" spans="3:10">
      <c r="C823"/>
      <c r="G823"/>
      <c r="J823"/>
    </row>
    <row r="824" spans="3:10">
      <c r="C824"/>
      <c r="G824"/>
      <c r="J824"/>
    </row>
    <row r="825" spans="3:10">
      <c r="C825"/>
      <c r="G825"/>
      <c r="J825"/>
    </row>
    <row r="826" spans="3:10">
      <c r="C826"/>
      <c r="G826"/>
      <c r="J826"/>
    </row>
    <row r="827" spans="3:10">
      <c r="C827"/>
      <c r="G827"/>
      <c r="J827"/>
    </row>
    <row r="828" spans="3:10">
      <c r="C828"/>
      <c r="G828"/>
      <c r="J828"/>
    </row>
    <row r="829" spans="3:10">
      <c r="C829"/>
      <c r="G829"/>
      <c r="J829"/>
    </row>
    <row r="830" spans="3:10">
      <c r="C830"/>
      <c r="G830"/>
      <c r="J830"/>
    </row>
    <row r="831" spans="3:10">
      <c r="C831"/>
      <c r="G831"/>
      <c r="J831"/>
    </row>
    <row r="832" spans="3:10">
      <c r="C832"/>
      <c r="G832"/>
      <c r="J832"/>
    </row>
    <row r="833" spans="3:10">
      <c r="C833"/>
      <c r="G833"/>
      <c r="J833"/>
    </row>
    <row r="834" spans="3:10">
      <c r="C834"/>
      <c r="G834"/>
      <c r="J834"/>
    </row>
    <row r="835" spans="3:10">
      <c r="C835"/>
      <c r="G835"/>
      <c r="J835"/>
    </row>
    <row r="836" spans="3:10">
      <c r="C836"/>
      <c r="G836"/>
      <c r="J836"/>
    </row>
    <row r="837" spans="3:10">
      <c r="C837"/>
      <c r="G837"/>
      <c r="J837"/>
    </row>
    <row r="838" spans="3:10">
      <c r="C838"/>
      <c r="G838"/>
      <c r="J838"/>
    </row>
    <row r="839" spans="3:10">
      <c r="C839"/>
      <c r="G839"/>
      <c r="J839"/>
    </row>
    <row r="840" spans="3:10">
      <c r="C840"/>
      <c r="G840"/>
      <c r="J840"/>
    </row>
    <row r="841" spans="3:10">
      <c r="C841"/>
      <c r="G841"/>
      <c r="J841"/>
    </row>
    <row r="842" spans="3:10">
      <c r="C842"/>
      <c r="G842"/>
      <c r="J842"/>
    </row>
    <row r="843" spans="3:10">
      <c r="C843"/>
      <c r="G843"/>
      <c r="J843"/>
    </row>
    <row r="844" spans="3:10">
      <c r="C844"/>
      <c r="G844"/>
      <c r="J844"/>
    </row>
    <row r="845" spans="3:10">
      <c r="C845"/>
      <c r="G845"/>
      <c r="J845"/>
    </row>
    <row r="846" spans="3:10">
      <c r="C846"/>
      <c r="G846"/>
      <c r="J846"/>
    </row>
    <row r="847" spans="3:10">
      <c r="C847"/>
      <c r="G847"/>
      <c r="J847"/>
    </row>
    <row r="848" spans="3:10">
      <c r="C848"/>
      <c r="G848"/>
      <c r="J848"/>
    </row>
    <row r="849" spans="3:10">
      <c r="C849"/>
      <c r="G849"/>
      <c r="J849"/>
    </row>
    <row r="850" spans="3:10">
      <c r="C850"/>
      <c r="G850"/>
      <c r="J850"/>
    </row>
    <row r="851" spans="3:10">
      <c r="C851"/>
      <c r="G851"/>
      <c r="J851"/>
    </row>
    <row r="852" spans="3:10">
      <c r="C852"/>
      <c r="G852"/>
      <c r="J852"/>
    </row>
    <row r="853" spans="3:10">
      <c r="C853"/>
      <c r="G853"/>
      <c r="J853"/>
    </row>
    <row r="854" spans="3:10">
      <c r="C854"/>
      <c r="G854"/>
      <c r="J854"/>
    </row>
    <row r="855" spans="3:10">
      <c r="C855"/>
      <c r="G855"/>
      <c r="J855"/>
    </row>
    <row r="856" spans="3:10">
      <c r="C856"/>
      <c r="G856"/>
      <c r="J856"/>
    </row>
    <row r="857" spans="3:10">
      <c r="C857"/>
      <c r="G857"/>
      <c r="J857"/>
    </row>
    <row r="858" spans="3:10">
      <c r="C858"/>
      <c r="G858"/>
      <c r="J858"/>
    </row>
    <row r="859" spans="3:10">
      <c r="C859"/>
      <c r="G859"/>
      <c r="J859"/>
    </row>
    <row r="860" spans="3:10">
      <c r="C860"/>
      <c r="G860"/>
      <c r="J860"/>
    </row>
    <row r="861" spans="3:10">
      <c r="C861"/>
      <c r="G861"/>
      <c r="J861"/>
    </row>
    <row r="862" spans="3:10">
      <c r="C862"/>
      <c r="G862"/>
      <c r="J862"/>
    </row>
    <row r="863" spans="3:10">
      <c r="C863"/>
      <c r="G863"/>
      <c r="J863"/>
    </row>
    <row r="864" spans="3:10">
      <c r="C864"/>
      <c r="G864"/>
      <c r="J864"/>
    </row>
    <row r="865" spans="3:10">
      <c r="C865"/>
      <c r="G865"/>
      <c r="J865"/>
    </row>
    <row r="866" spans="3:10">
      <c r="C866"/>
      <c r="G866"/>
      <c r="J866"/>
    </row>
    <row r="867" spans="3:10">
      <c r="C867"/>
      <c r="G867"/>
      <c r="J867"/>
    </row>
    <row r="868" spans="3:10">
      <c r="C868"/>
      <c r="G868"/>
      <c r="J868"/>
    </row>
    <row r="869" spans="3:10">
      <c r="C869"/>
      <c r="G869"/>
      <c r="J869"/>
    </row>
    <row r="870" spans="3:10">
      <c r="C870"/>
      <c r="G870"/>
      <c r="J870"/>
    </row>
    <row r="871" spans="3:10">
      <c r="C871"/>
      <c r="G871"/>
      <c r="J871"/>
    </row>
    <row r="872" spans="3:10">
      <c r="C872"/>
      <c r="G872"/>
      <c r="J872"/>
    </row>
    <row r="873" spans="3:10">
      <c r="C873"/>
      <c r="G873"/>
      <c r="J873"/>
    </row>
    <row r="874" spans="3:10">
      <c r="C874"/>
      <c r="G874"/>
      <c r="J874"/>
    </row>
    <row r="875" spans="3:10">
      <c r="C875"/>
      <c r="G875"/>
      <c r="J875"/>
    </row>
    <row r="876" spans="3:10">
      <c r="C876"/>
      <c r="G876"/>
      <c r="J876"/>
    </row>
    <row r="877" spans="3:10">
      <c r="C877"/>
      <c r="G877"/>
      <c r="J877"/>
    </row>
    <row r="878" spans="3:10">
      <c r="C878"/>
      <c r="G878"/>
      <c r="J878"/>
    </row>
    <row r="879" spans="3:10">
      <c r="C879"/>
      <c r="G879"/>
      <c r="J879"/>
    </row>
    <row r="880" spans="3:10">
      <c r="C880"/>
      <c r="G880"/>
      <c r="J880"/>
    </row>
    <row r="881" spans="3:10">
      <c r="C881"/>
      <c r="G881"/>
      <c r="J881"/>
    </row>
    <row r="882" spans="3:10">
      <c r="C882"/>
      <c r="G882"/>
      <c r="J882"/>
    </row>
    <row r="883" spans="3:10">
      <c r="C883"/>
      <c r="G883"/>
      <c r="J883"/>
    </row>
    <row r="884" spans="3:10">
      <c r="C884"/>
      <c r="G884"/>
      <c r="J884"/>
    </row>
    <row r="885" spans="3:10">
      <c r="C885"/>
      <c r="G885"/>
      <c r="J885"/>
    </row>
    <row r="886" spans="3:10">
      <c r="C886"/>
      <c r="G886"/>
      <c r="J886"/>
    </row>
    <row r="887" spans="3:10">
      <c r="C887"/>
      <c r="G887"/>
      <c r="J887"/>
    </row>
    <row r="888" spans="3:10">
      <c r="C888"/>
      <c r="G888"/>
      <c r="J888"/>
    </row>
    <row r="889" spans="3:10">
      <c r="C889"/>
      <c r="G889"/>
      <c r="J889"/>
    </row>
    <row r="890" spans="3:10">
      <c r="C890"/>
      <c r="G890"/>
      <c r="J890"/>
    </row>
    <row r="891" spans="3:10">
      <c r="C891"/>
      <c r="G891"/>
      <c r="J891"/>
    </row>
    <row r="892" spans="3:10">
      <c r="C892"/>
      <c r="G892"/>
      <c r="J892"/>
    </row>
    <row r="893" spans="3:10">
      <c r="C893"/>
      <c r="G893"/>
      <c r="J893"/>
    </row>
    <row r="894" spans="3:10">
      <c r="C894"/>
      <c r="G894"/>
      <c r="J894"/>
    </row>
    <row r="895" spans="3:10">
      <c r="C895"/>
      <c r="G895"/>
      <c r="J895"/>
    </row>
    <row r="896" spans="3:10">
      <c r="C896"/>
      <c r="G896"/>
      <c r="J896"/>
    </row>
    <row r="897" spans="3:10">
      <c r="C897"/>
      <c r="G897"/>
      <c r="J897"/>
    </row>
    <row r="898" spans="3:10">
      <c r="C898"/>
      <c r="G898"/>
      <c r="J898"/>
    </row>
    <row r="899" spans="3:10">
      <c r="C899"/>
      <c r="G899"/>
      <c r="J899"/>
    </row>
    <row r="900" spans="3:10">
      <c r="C900"/>
      <c r="G900"/>
      <c r="J900"/>
    </row>
    <row r="901" spans="3:10">
      <c r="C901"/>
      <c r="G901"/>
      <c r="J901"/>
    </row>
    <row r="902" spans="3:10">
      <c r="C902"/>
      <c r="G902"/>
      <c r="J902"/>
    </row>
    <row r="903" spans="3:10">
      <c r="C903"/>
      <c r="G903"/>
      <c r="J903"/>
    </row>
    <row r="904" spans="3:10">
      <c r="C904"/>
      <c r="G904"/>
      <c r="J904"/>
    </row>
    <row r="905" spans="3:10">
      <c r="C905"/>
      <c r="G905"/>
      <c r="J905"/>
    </row>
    <row r="906" spans="3:10">
      <c r="C906"/>
      <c r="G906"/>
      <c r="J906"/>
    </row>
    <row r="907" spans="3:10">
      <c r="C907"/>
      <c r="G907"/>
      <c r="J907"/>
    </row>
    <row r="908" spans="3:10">
      <c r="C908"/>
      <c r="G908"/>
      <c r="J908"/>
    </row>
    <row r="909" spans="3:10">
      <c r="C909"/>
      <c r="G909"/>
      <c r="J909"/>
    </row>
    <row r="910" spans="3:10">
      <c r="C910"/>
      <c r="G910"/>
      <c r="J910"/>
    </row>
    <row r="911" spans="3:10">
      <c r="C911"/>
      <c r="G911"/>
      <c r="J911"/>
    </row>
    <row r="912" spans="3:10">
      <c r="C912"/>
      <c r="G912"/>
      <c r="J912"/>
    </row>
    <row r="913" spans="3:10">
      <c r="C913"/>
      <c r="G913"/>
      <c r="J913"/>
    </row>
    <row r="914" spans="3:10">
      <c r="C914"/>
      <c r="G914"/>
      <c r="J914"/>
    </row>
    <row r="915" spans="3:10">
      <c r="C915"/>
      <c r="G915"/>
      <c r="J915"/>
    </row>
    <row r="916" spans="3:10">
      <c r="C916"/>
      <c r="G916"/>
      <c r="J916"/>
    </row>
    <row r="917" spans="3:10">
      <c r="C917"/>
      <c r="G917"/>
      <c r="J917"/>
    </row>
    <row r="918" spans="3:10">
      <c r="C918"/>
      <c r="G918"/>
      <c r="J918"/>
    </row>
    <row r="919" spans="3:10">
      <c r="C919"/>
      <c r="G919"/>
      <c r="J919"/>
    </row>
    <row r="920" spans="3:10">
      <c r="C920"/>
      <c r="G920"/>
      <c r="J920"/>
    </row>
    <row r="921" spans="3:10">
      <c r="C921"/>
      <c r="G921"/>
      <c r="J921"/>
    </row>
    <row r="922" spans="3:10">
      <c r="C922"/>
      <c r="G922"/>
      <c r="J922"/>
    </row>
    <row r="923" spans="3:10">
      <c r="C923"/>
      <c r="G923"/>
      <c r="J923"/>
    </row>
    <row r="924" spans="3:10">
      <c r="C924"/>
      <c r="G924"/>
      <c r="J924"/>
    </row>
    <row r="925" spans="3:10">
      <c r="C925"/>
      <c r="G925"/>
      <c r="J925"/>
    </row>
    <row r="926" spans="3:10">
      <c r="C926"/>
      <c r="G926"/>
      <c r="J926"/>
    </row>
    <row r="927" spans="3:10">
      <c r="C927"/>
      <c r="G927"/>
      <c r="J927"/>
    </row>
    <row r="928" spans="3:10">
      <c r="C928"/>
      <c r="G928"/>
      <c r="J928"/>
    </row>
    <row r="929" spans="3:10">
      <c r="C929"/>
      <c r="G929"/>
      <c r="J929"/>
    </row>
    <row r="930" spans="3:10">
      <c r="C930"/>
      <c r="G930"/>
      <c r="J930"/>
    </row>
    <row r="931" spans="3:10">
      <c r="C931"/>
      <c r="G931"/>
      <c r="J931"/>
    </row>
    <row r="932" spans="3:10">
      <c r="C932"/>
      <c r="G932"/>
      <c r="J932"/>
    </row>
    <row r="933" spans="3:10">
      <c r="C933"/>
      <c r="G933"/>
      <c r="J933"/>
    </row>
    <row r="934" spans="3:10">
      <c r="C934"/>
      <c r="G934"/>
      <c r="J934"/>
    </row>
    <row r="935" spans="3:10">
      <c r="C935"/>
      <c r="G935"/>
      <c r="J935"/>
    </row>
    <row r="936" spans="3:10">
      <c r="C936"/>
      <c r="G936"/>
      <c r="J936"/>
    </row>
    <row r="937" spans="3:10">
      <c r="C937"/>
      <c r="G937"/>
      <c r="J937"/>
    </row>
    <row r="938" spans="3:10">
      <c r="C938"/>
      <c r="G938"/>
      <c r="J938"/>
    </row>
    <row r="939" spans="3:10">
      <c r="C939"/>
      <c r="G939"/>
      <c r="J939"/>
    </row>
    <row r="940" spans="3:10">
      <c r="C940"/>
      <c r="G940"/>
      <c r="J940"/>
    </row>
    <row r="941" spans="3:10">
      <c r="C941"/>
      <c r="G941"/>
      <c r="J941"/>
    </row>
    <row r="942" spans="3:10">
      <c r="C942"/>
      <c r="G942"/>
      <c r="J942"/>
    </row>
    <row r="943" spans="3:10">
      <c r="C943"/>
      <c r="G943"/>
      <c r="J943"/>
    </row>
    <row r="944" spans="3:10">
      <c r="C944"/>
      <c r="G944"/>
      <c r="J944"/>
    </row>
    <row r="945" spans="3:10">
      <c r="C945"/>
      <c r="G945"/>
      <c r="J945"/>
    </row>
    <row r="946" spans="3:10">
      <c r="C946"/>
      <c r="G946"/>
      <c r="J946"/>
    </row>
    <row r="947" spans="3:10">
      <c r="C947"/>
      <c r="G947"/>
      <c r="J947"/>
    </row>
    <row r="948" spans="3:10">
      <c r="C948"/>
      <c r="G948"/>
      <c r="J948"/>
    </row>
    <row r="949" spans="3:10">
      <c r="C949"/>
      <c r="G949"/>
      <c r="J949"/>
    </row>
    <row r="950" spans="3:10">
      <c r="C950"/>
      <c r="G950"/>
      <c r="J950"/>
    </row>
    <row r="951" spans="3:10">
      <c r="C951"/>
      <c r="G951"/>
      <c r="J951"/>
    </row>
    <row r="952" spans="3:10">
      <c r="C952"/>
      <c r="G952"/>
      <c r="J952"/>
    </row>
    <row r="953" spans="3:10">
      <c r="C953"/>
      <c r="G953"/>
      <c r="J953"/>
    </row>
    <row r="954" spans="3:10">
      <c r="C954"/>
      <c r="G954"/>
      <c r="J954"/>
    </row>
    <row r="955" spans="3:10">
      <c r="C955"/>
      <c r="G955"/>
      <c r="J955"/>
    </row>
    <row r="956" spans="3:10">
      <c r="C956"/>
      <c r="G956"/>
      <c r="J956"/>
    </row>
    <row r="957" spans="3:10">
      <c r="C957"/>
      <c r="G957"/>
      <c r="J957"/>
    </row>
    <row r="958" spans="3:10">
      <c r="C958"/>
      <c r="G958"/>
      <c r="J958"/>
    </row>
    <row r="959" spans="3:10">
      <c r="C959"/>
      <c r="G959"/>
      <c r="J959"/>
    </row>
    <row r="960" spans="3:10">
      <c r="C960"/>
      <c r="G960"/>
      <c r="J960"/>
    </row>
    <row r="961" spans="3:10">
      <c r="C961"/>
      <c r="G961"/>
      <c r="J961"/>
    </row>
    <row r="962" spans="3:10">
      <c r="C962"/>
      <c r="G962"/>
      <c r="J962"/>
    </row>
    <row r="963" spans="3:10">
      <c r="C963"/>
      <c r="G963"/>
      <c r="J963"/>
    </row>
    <row r="964" spans="3:10">
      <c r="C964"/>
      <c r="G964"/>
      <c r="J964"/>
    </row>
    <row r="965" spans="3:10">
      <c r="C965"/>
      <c r="G965"/>
      <c r="J965"/>
    </row>
    <row r="966" spans="3:10">
      <c r="C966"/>
      <c r="G966"/>
      <c r="J966"/>
    </row>
    <row r="967" spans="3:10">
      <c r="C967"/>
      <c r="G967"/>
      <c r="J967"/>
    </row>
    <row r="968" spans="3:10">
      <c r="C968"/>
      <c r="G968"/>
      <c r="J968"/>
    </row>
    <row r="969" spans="3:10">
      <c r="C969"/>
      <c r="G969"/>
      <c r="J969"/>
    </row>
    <row r="970" spans="3:10">
      <c r="C970"/>
      <c r="G970"/>
      <c r="J970"/>
    </row>
    <row r="971" spans="3:10">
      <c r="C971"/>
      <c r="G971"/>
      <c r="J971"/>
    </row>
    <row r="972" spans="3:10">
      <c r="C972"/>
      <c r="G972"/>
      <c r="J972"/>
    </row>
    <row r="973" spans="3:10">
      <c r="C973"/>
      <c r="G973"/>
      <c r="J973"/>
    </row>
    <row r="974" spans="3:10">
      <c r="C974"/>
      <c r="G974"/>
      <c r="J974"/>
    </row>
    <row r="975" spans="3:10">
      <c r="C975"/>
      <c r="G975"/>
      <c r="J975"/>
    </row>
    <row r="976" spans="3:10">
      <c r="C976"/>
      <c r="G976"/>
      <c r="J976"/>
    </row>
    <row r="977" spans="3:10">
      <c r="C977"/>
      <c r="G977"/>
      <c r="J977"/>
    </row>
    <row r="978" spans="3:10">
      <c r="C978"/>
      <c r="G978"/>
      <c r="J978"/>
    </row>
    <row r="979" spans="3:10">
      <c r="C979"/>
      <c r="G979"/>
      <c r="J979"/>
    </row>
    <row r="980" spans="3:10">
      <c r="C980"/>
      <c r="G980"/>
      <c r="J980"/>
    </row>
    <row r="981" spans="3:10">
      <c r="C981"/>
      <c r="G981"/>
      <c r="J981"/>
    </row>
    <row r="982" spans="3:10">
      <c r="C982"/>
      <c r="G982"/>
      <c r="J982"/>
    </row>
    <row r="983" spans="3:10">
      <c r="C983"/>
      <c r="G983"/>
      <c r="J983"/>
    </row>
    <row r="984" spans="3:10">
      <c r="C984"/>
      <c r="G984"/>
      <c r="J984"/>
    </row>
    <row r="985" spans="3:10">
      <c r="C985"/>
      <c r="G985"/>
      <c r="J985"/>
    </row>
    <row r="986" spans="3:10">
      <c r="C986"/>
      <c r="G986"/>
      <c r="J986"/>
    </row>
    <row r="987" spans="3:10">
      <c r="C987"/>
      <c r="G987"/>
      <c r="J987"/>
    </row>
    <row r="988" spans="3:10">
      <c r="C988"/>
      <c r="G988"/>
      <c r="J988"/>
    </row>
    <row r="989" spans="3:10">
      <c r="C989"/>
      <c r="G989"/>
      <c r="J989"/>
    </row>
    <row r="990" spans="3:10">
      <c r="C990"/>
      <c r="G990"/>
      <c r="J990"/>
    </row>
    <row r="991" spans="3:10">
      <c r="C991"/>
      <c r="G991"/>
      <c r="J991"/>
    </row>
    <row r="992" spans="3:10">
      <c r="C992"/>
      <c r="G992"/>
      <c r="J992"/>
    </row>
    <row r="993" spans="3:10">
      <c r="C993"/>
      <c r="G993"/>
      <c r="J993"/>
    </row>
    <row r="994" spans="3:10">
      <c r="C994"/>
      <c r="G994"/>
      <c r="J994"/>
    </row>
    <row r="995" spans="3:10">
      <c r="C995"/>
      <c r="G995"/>
      <c r="J995"/>
    </row>
    <row r="996" spans="3:10">
      <c r="C996"/>
      <c r="G996"/>
      <c r="J996"/>
    </row>
    <row r="997" spans="3:10">
      <c r="C997"/>
      <c r="G997"/>
      <c r="J997"/>
    </row>
    <row r="998" spans="3:10">
      <c r="C998"/>
      <c r="G998"/>
      <c r="J998"/>
    </row>
    <row r="999" spans="3:10">
      <c r="C999"/>
      <c r="G999"/>
      <c r="J999"/>
    </row>
    <row r="1000" spans="3:10">
      <c r="C1000"/>
      <c r="G1000"/>
      <c r="J1000"/>
    </row>
    <row r="1001" spans="3:10">
      <c r="C1001"/>
      <c r="G1001"/>
      <c r="J1001"/>
    </row>
    <row r="1002" spans="3:10">
      <c r="C1002"/>
      <c r="G1002"/>
      <c r="J1002"/>
    </row>
    <row r="1003" spans="3:10">
      <c r="C1003"/>
      <c r="G1003"/>
      <c r="J1003"/>
    </row>
    <row r="1004" spans="3:10">
      <c r="C1004"/>
      <c r="G1004"/>
      <c r="J1004"/>
    </row>
    <row r="1005" spans="3:10">
      <c r="C1005"/>
      <c r="G1005"/>
      <c r="J1005"/>
    </row>
    <row r="1006" spans="3:10">
      <c r="C1006"/>
      <c r="G1006"/>
      <c r="J1006"/>
    </row>
    <row r="1007" spans="3:10">
      <c r="C1007"/>
      <c r="G1007"/>
      <c r="J1007"/>
    </row>
    <row r="1008" spans="3:10">
      <c r="C1008"/>
      <c r="G1008"/>
      <c r="J1008"/>
    </row>
    <row r="1009" spans="3:10">
      <c r="C1009"/>
      <c r="G1009"/>
      <c r="J1009"/>
    </row>
    <row r="1010" spans="3:10">
      <c r="C1010"/>
      <c r="G1010"/>
      <c r="J1010"/>
    </row>
    <row r="1011" spans="3:10">
      <c r="C1011"/>
      <c r="G1011"/>
      <c r="J1011"/>
    </row>
    <row r="1012" spans="3:10">
      <c r="C1012"/>
      <c r="G1012"/>
      <c r="J1012"/>
    </row>
    <row r="1013" spans="3:10">
      <c r="C1013"/>
      <c r="G1013"/>
      <c r="J1013"/>
    </row>
    <row r="1014" spans="3:10">
      <c r="C1014"/>
      <c r="G1014"/>
      <c r="J1014"/>
    </row>
    <row r="1015" spans="3:10">
      <c r="C1015"/>
      <c r="G1015"/>
      <c r="J1015"/>
    </row>
    <row r="1016" spans="3:10">
      <c r="C1016"/>
      <c r="G1016"/>
      <c r="J1016"/>
    </row>
    <row r="1017" spans="3:10">
      <c r="C1017"/>
      <c r="G1017"/>
      <c r="J1017"/>
    </row>
    <row r="1018" spans="3:10">
      <c r="C1018"/>
      <c r="G1018"/>
      <c r="J1018"/>
    </row>
    <row r="1019" spans="3:10">
      <c r="C1019"/>
      <c r="G1019"/>
      <c r="J1019"/>
    </row>
    <row r="1020" spans="3:10">
      <c r="C1020"/>
      <c r="G1020"/>
      <c r="J1020"/>
    </row>
    <row r="1021" spans="3:10">
      <c r="C1021"/>
      <c r="G1021"/>
      <c r="J1021"/>
    </row>
    <row r="1022" spans="3:10">
      <c r="C1022"/>
      <c r="G1022"/>
      <c r="J1022"/>
    </row>
    <row r="1023" spans="3:10">
      <c r="C1023"/>
      <c r="G1023"/>
      <c r="J1023"/>
    </row>
    <row r="1024" spans="3:10">
      <c r="C1024"/>
      <c r="G1024"/>
      <c r="J1024"/>
    </row>
    <row r="1025" spans="3:10">
      <c r="C1025"/>
      <c r="G1025"/>
      <c r="J1025"/>
    </row>
    <row r="1026" spans="3:10">
      <c r="C1026"/>
      <c r="G1026"/>
      <c r="J1026"/>
    </row>
    <row r="1027" spans="3:10">
      <c r="C1027"/>
      <c r="G1027"/>
      <c r="J1027"/>
    </row>
    <row r="1028" spans="3:10">
      <c r="C1028"/>
      <c r="G1028"/>
      <c r="J1028"/>
    </row>
    <row r="1029" spans="3:10">
      <c r="C1029"/>
      <c r="G1029"/>
      <c r="J1029"/>
    </row>
    <row r="1030" spans="3:10">
      <c r="C1030"/>
      <c r="G1030"/>
      <c r="J1030"/>
    </row>
    <row r="1031" spans="3:10">
      <c r="C1031"/>
      <c r="G1031"/>
      <c r="J1031"/>
    </row>
    <row r="1032" spans="3:10">
      <c r="C1032"/>
      <c r="G1032"/>
      <c r="J1032"/>
    </row>
    <row r="1033" spans="3:10">
      <c r="C1033"/>
      <c r="G1033"/>
      <c r="J1033"/>
    </row>
    <row r="1034" spans="3:10">
      <c r="C1034"/>
      <c r="G1034"/>
      <c r="J1034"/>
    </row>
    <row r="1035" spans="3:10">
      <c r="C1035"/>
      <c r="G1035"/>
      <c r="J1035"/>
    </row>
    <row r="1036" spans="3:10">
      <c r="C1036"/>
      <c r="G1036"/>
      <c r="J1036"/>
    </row>
    <row r="1037" spans="3:10">
      <c r="C1037"/>
      <c r="G1037"/>
      <c r="J1037"/>
    </row>
    <row r="1038" spans="3:10">
      <c r="C1038"/>
      <c r="G1038"/>
      <c r="J1038"/>
    </row>
    <row r="1039" spans="3:10">
      <c r="C1039"/>
      <c r="G1039"/>
      <c r="J1039"/>
    </row>
    <row r="1040" spans="3:10">
      <c r="C1040"/>
      <c r="G1040"/>
      <c r="J1040"/>
    </row>
    <row r="1041" spans="7:7">
      <c r="G1041"/>
    </row>
    <row r="1042" spans="7:7">
      <c r="G1042"/>
    </row>
    <row r="1043" spans="7:7">
      <c r="G1043"/>
    </row>
    <row r="1044" spans="7:7">
      <c r="G1044"/>
    </row>
    <row r="1045" spans="7:7">
      <c r="G1045"/>
    </row>
    <row r="1046" spans="7:7">
      <c r="G1046"/>
    </row>
  </sheetData>
  <sheetProtection algorithmName="SHA-512" hashValue="vDJK1LDNpY8WAPhNfS5F+IFK+2U2G7qvv+qq+5/IqDAdy58lL1RNfOleI6ZbB1JvRip4GD3PvqTxaCYb4OgRLA==" saltValue="8zRi/KzCriAd13mdFiYBDw==" spinCount="100000" sheet="1" objects="1" scenarios="1" selectLockedCells="1" selectUnlockedCells="1"/>
  <autoFilter ref="G1:H233" xr:uid="{2FFA80A9-D841-4311-8F8F-F95855242F6A}">
    <sortState xmlns:xlrd2="http://schemas.microsoft.com/office/spreadsheetml/2017/richdata2" ref="G2:H233">
      <sortCondition ref="G1:G233"/>
    </sortState>
  </autoFilter>
  <phoneticPr fontId="1" type="noConversion"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E04FC-269A-4261-B05E-FAFDACE5AA51}">
  <sheetPr codeName="Planilha40">
    <tabColor theme="5" tint="0.59999389629810485"/>
  </sheetPr>
  <dimension ref="A1:N18"/>
  <sheetViews>
    <sheetView showGridLines="0" showRowColHeaders="0" zoomScale="115" zoomScaleNormal="115" workbookViewId="0">
      <pane ySplit="7" topLeftCell="A8" activePane="bottomLeft" state="frozen"/>
      <selection pane="bottomLeft" activeCell="G10" sqref="G10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303</v>
      </c>
      <c r="D4" s="21" t="s">
        <v>304</v>
      </c>
      <c r="E4" s="59" t="s">
        <v>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3</v>
      </c>
      <c r="D8" s="19" t="s">
        <v>211</v>
      </c>
      <c r="E8" s="16" t="str">
        <f t="shared" ref="E8:E10" si="0">IFERROR((VLOOKUP(D8,DADOS,2,0)),"")</f>
        <v>DF</v>
      </c>
      <c r="F8" s="44">
        <v>4.5034722222222221E-4</v>
      </c>
      <c r="G8" s="16">
        <f>IFERROR((VLOOKUP(F8,$M$8:$N$10,2)),"-")</f>
        <v>3</v>
      </c>
      <c r="H8" s="17">
        <f t="shared" ref="H8:H10" si="1">IFERROR((VLOOKUP(G8,PONTOS,4,0)),0)</f>
        <v>10</v>
      </c>
      <c r="L8" s="2">
        <v>1</v>
      </c>
      <c r="M8" s="15">
        <f>IFERROR((SMALL(TEMPO,1))," - ")</f>
        <v>3.0590277777777777E-4</v>
      </c>
      <c r="N8" s="2">
        <v>1</v>
      </c>
    </row>
    <row r="9" spans="2:14">
      <c r="B9" s="18" t="s">
        <v>40</v>
      </c>
      <c r="C9" s="19">
        <v>4</v>
      </c>
      <c r="D9" s="19" t="s">
        <v>212</v>
      </c>
      <c r="E9" s="16" t="str">
        <f t="shared" si="0"/>
        <v>RJ</v>
      </c>
      <c r="F9" s="44">
        <v>3.0590277777777777E-4</v>
      </c>
      <c r="G9" s="16">
        <f>IFERROR((VLOOKUP(F9,$M$8:$N$10,2)),"-")</f>
        <v>1</v>
      </c>
      <c r="H9" s="17">
        <f t="shared" si="1"/>
        <v>20</v>
      </c>
      <c r="L9" s="2">
        <f>L8+1</f>
        <v>2</v>
      </c>
      <c r="M9" s="15">
        <f t="shared" ref="M9:M10" si="2">IFERROR((SMALL(TEMPO,1+L8))," - ")</f>
        <v>3.2847222222222219E-4</v>
      </c>
      <c r="N9" s="2">
        <f t="shared" ref="N9:N10" si="3">L9</f>
        <v>2</v>
      </c>
    </row>
    <row r="10" spans="2:14">
      <c r="B10" s="18" t="s">
        <v>40</v>
      </c>
      <c r="C10" s="19">
        <v>5</v>
      </c>
      <c r="D10" s="19" t="s">
        <v>217</v>
      </c>
      <c r="E10" s="16" t="str">
        <f t="shared" si="0"/>
        <v>PE</v>
      </c>
      <c r="F10" s="44">
        <v>3.2847222222222219E-4</v>
      </c>
      <c r="G10" s="16">
        <f>IFERROR((VLOOKUP(F10,$M$8:$N$10,2)),"-")</f>
        <v>2</v>
      </c>
      <c r="H10" s="17">
        <f t="shared" si="1"/>
        <v>15</v>
      </c>
      <c r="L10" s="2">
        <f t="shared" ref="L10" si="4">L9+1</f>
        <v>3</v>
      </c>
      <c r="M10" s="15">
        <f t="shared" si="2"/>
        <v>4.5034722222222221E-4</v>
      </c>
      <c r="N10" s="2">
        <f t="shared" si="3"/>
        <v>3</v>
      </c>
    </row>
    <row r="16" spans="2:14" ht="14.45" customHeight="1"/>
    <row r="17" ht="14.45" customHeight="1"/>
    <row r="18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E4:G4" xr:uid="{02FDDAA2-D449-4CFB-A37D-097E7E8C2D61}">
      <formula1>CATEGORIA</formula1>
    </dataValidation>
    <dataValidation type="list" allowBlank="1" showInputMessage="1" showErrorMessage="1" sqref="D4" xr:uid="{50603E49-112F-42B2-B47B-B9163E7C3650}">
      <formula1>TIPOPROVA</formula1>
    </dataValidation>
    <dataValidation type="list" allowBlank="1" showInputMessage="1" showErrorMessage="1" sqref="C4" xr:uid="{F31CC19A-908A-42BD-84E0-A4FC8090AA43}">
      <formula1>PROVA</formula1>
    </dataValidation>
    <dataValidation type="list" allowBlank="1" showInputMessage="1" showErrorMessage="1" sqref="D8:D10" xr:uid="{8869A6B8-FE73-4778-B767-9D1CAC641F1D}">
      <formula1>NOME</formula1>
    </dataValidation>
    <dataValidation type="list" allowBlank="1" showInputMessage="1" showErrorMessage="1" sqref="B8:B10" xr:uid="{C4F91A8B-0120-4094-9694-D61C95535100}">
      <formula1>SERIE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1640F-63A4-4BCC-ADFD-9F7BD41A86CD}">
  <sheetPr codeName="Planilha41">
    <tabColor theme="5" tint="0.59999389629810485"/>
  </sheetPr>
  <dimension ref="A1:N16"/>
  <sheetViews>
    <sheetView showGridLines="0" showRowColHeaders="0" zoomScale="115" zoomScaleNormal="115" workbookViewId="0">
      <pane ySplit="7" topLeftCell="A8" activePane="bottomLeft" state="frozen"/>
      <selection pane="bottomLeft" activeCell="G14" sqref="G14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305</v>
      </c>
      <c r="D4" s="21" t="s">
        <v>304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2</v>
      </c>
      <c r="D8" s="19" t="s">
        <v>288</v>
      </c>
      <c r="E8" s="16" t="str">
        <f t="shared" ref="E8:E14" si="0">IFERROR((VLOOKUP(D8,DADOS,2,0)),"")</f>
        <v>PI</v>
      </c>
      <c r="F8" s="44"/>
      <c r="G8" s="16" t="str">
        <f t="shared" ref="G8:G14" si="1">IFERROR((VLOOKUP(F8,$M$8:$N$14,2)),"-")</f>
        <v>-</v>
      </c>
      <c r="H8" s="17">
        <f t="shared" ref="H8:H14" si="2">IFERROR((VLOOKUP(G8,PONTOS,4,0)),0)</f>
        <v>0</v>
      </c>
      <c r="L8" s="2">
        <v>1</v>
      </c>
      <c r="M8" s="15">
        <f>IFERROR((SMALL(TEMPO,1))," - ")</f>
        <v>2.3437500000000002E-4</v>
      </c>
      <c r="N8" s="2">
        <v>1</v>
      </c>
    </row>
    <row r="9" spans="2:14">
      <c r="B9" s="18" t="s">
        <v>40</v>
      </c>
      <c r="C9" s="19">
        <v>3</v>
      </c>
      <c r="D9" s="19" t="s">
        <v>225</v>
      </c>
      <c r="E9" s="16" t="str">
        <f t="shared" si="0"/>
        <v>RN</v>
      </c>
      <c r="F9" s="44">
        <v>3.2650462962962966E-4</v>
      </c>
      <c r="G9" s="16">
        <f t="shared" si="1"/>
        <v>6</v>
      </c>
      <c r="H9" s="17">
        <f t="shared" si="2"/>
        <v>3</v>
      </c>
      <c r="L9" s="2">
        <f>L8+1</f>
        <v>2</v>
      </c>
      <c r="M9" s="15">
        <f t="shared" ref="M9:M14" si="3">IFERROR((SMALL(TEMPO,1+L8))," - ")</f>
        <v>2.4629629629629632E-4</v>
      </c>
      <c r="N9" s="2">
        <f t="shared" ref="N9:N14" si="4">L9</f>
        <v>2</v>
      </c>
    </row>
    <row r="10" spans="2:14">
      <c r="B10" s="18" t="s">
        <v>40</v>
      </c>
      <c r="C10" s="19">
        <v>4</v>
      </c>
      <c r="D10" s="19" t="s">
        <v>231</v>
      </c>
      <c r="E10" s="16" t="str">
        <f t="shared" si="0"/>
        <v>DF</v>
      </c>
      <c r="F10" s="44">
        <v>2.8819444444444444E-4</v>
      </c>
      <c r="G10" s="16">
        <f t="shared" si="1"/>
        <v>5</v>
      </c>
      <c r="H10" s="17">
        <f t="shared" si="2"/>
        <v>4</v>
      </c>
      <c r="L10" s="2">
        <f t="shared" ref="L10:L14" si="5">L9+1</f>
        <v>3</v>
      </c>
      <c r="M10" s="15">
        <f t="shared" si="3"/>
        <v>2.5335648148148152E-4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233</v>
      </c>
      <c r="E11" s="16" t="str">
        <f t="shared" si="0"/>
        <v>TCU</v>
      </c>
      <c r="F11" s="44">
        <v>2.4629629629629632E-4</v>
      </c>
      <c r="G11" s="16">
        <f t="shared" si="1"/>
        <v>2</v>
      </c>
      <c r="H11" s="17">
        <f t="shared" si="2"/>
        <v>15</v>
      </c>
      <c r="L11" s="2">
        <f t="shared" si="5"/>
        <v>4</v>
      </c>
      <c r="M11" s="15">
        <f t="shared" si="3"/>
        <v>2.6157407407407412E-4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235</v>
      </c>
      <c r="E12" s="16" t="str">
        <f t="shared" si="0"/>
        <v>DF</v>
      </c>
      <c r="F12" s="44">
        <v>2.6157407407407412E-4</v>
      </c>
      <c r="G12" s="16">
        <f t="shared" si="1"/>
        <v>4</v>
      </c>
      <c r="H12" s="17">
        <f t="shared" si="2"/>
        <v>5</v>
      </c>
      <c r="L12" s="2">
        <f t="shared" si="5"/>
        <v>5</v>
      </c>
      <c r="M12" s="15">
        <f t="shared" si="3"/>
        <v>2.8819444444444444E-4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236</v>
      </c>
      <c r="E13" s="16" t="str">
        <f t="shared" si="0"/>
        <v>MA</v>
      </c>
      <c r="F13" s="44">
        <v>2.5335648148148152E-4</v>
      </c>
      <c r="G13" s="16">
        <f t="shared" si="1"/>
        <v>3</v>
      </c>
      <c r="H13" s="17">
        <f t="shared" si="2"/>
        <v>10</v>
      </c>
      <c r="L13" s="2">
        <f t="shared" si="5"/>
        <v>6</v>
      </c>
      <c r="M13" s="15">
        <f t="shared" si="3"/>
        <v>3.2650462962962966E-4</v>
      </c>
      <c r="N13" s="2">
        <f t="shared" si="4"/>
        <v>6</v>
      </c>
    </row>
    <row r="14" spans="2:14">
      <c r="B14" s="18" t="s">
        <v>45</v>
      </c>
      <c r="C14" s="19">
        <v>5</v>
      </c>
      <c r="D14" s="19" t="s">
        <v>238</v>
      </c>
      <c r="E14" s="16" t="str">
        <f t="shared" si="0"/>
        <v>GO</v>
      </c>
      <c r="F14" s="44">
        <v>2.3437500000000002E-4</v>
      </c>
      <c r="G14" s="16">
        <f t="shared" si="1"/>
        <v>1</v>
      </c>
      <c r="H14" s="17">
        <f t="shared" si="2"/>
        <v>20</v>
      </c>
      <c r="L14" s="2">
        <f t="shared" si="5"/>
        <v>7</v>
      </c>
      <c r="M14" s="15" t="str">
        <f t="shared" si="3"/>
        <v xml:space="preserve"> - </v>
      </c>
      <c r="N14" s="2">
        <f t="shared" si="4"/>
        <v>7</v>
      </c>
    </row>
    <row r="15" spans="2:14" ht="14.45" customHeight="1"/>
    <row r="16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9F23854F-DB8D-4A85-910A-D6A157F5A486}">
      <formula1>PROVA</formula1>
    </dataValidation>
    <dataValidation type="list" allowBlank="1" showInputMessage="1" showErrorMessage="1" sqref="D4" xr:uid="{C718FF06-2972-4D13-B788-E8F2B7BF8272}">
      <formula1>TIPOPROVA</formula1>
    </dataValidation>
    <dataValidation type="list" allowBlank="1" showInputMessage="1" showErrorMessage="1" sqref="E4:G4" xr:uid="{3D977EA2-F0D2-4349-8032-F03660463284}">
      <formula1>CATEGORIA</formula1>
    </dataValidation>
    <dataValidation type="list" allowBlank="1" showInputMessage="1" showErrorMessage="1" sqref="B8:B14" xr:uid="{70749423-63BF-473B-BCE0-446B4D40CB7B}">
      <formula1>SERIE</formula1>
    </dataValidation>
    <dataValidation type="list" allowBlank="1" showInputMessage="1" showErrorMessage="1" sqref="D8:D14" xr:uid="{5EE77D90-2886-47D0-9C60-158B94E77BA5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D778-3D98-44DF-AC05-9331B765A9B6}">
  <sheetPr codeName="Planilha42">
    <tabColor theme="5" tint="0.59999389629810485"/>
  </sheetPr>
  <dimension ref="A1:N19"/>
  <sheetViews>
    <sheetView showGridLines="0" showRowColHeaders="0" zoomScale="115" zoomScaleNormal="115" workbookViewId="0">
      <pane ySplit="7" topLeftCell="A8" activePane="bottomLeft" state="frozen"/>
      <selection pane="bottomLeft" activeCell="G17" sqref="G17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306</v>
      </c>
      <c r="D4" s="21" t="s">
        <v>304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243</v>
      </c>
      <c r="E8" s="16" t="str">
        <f t="shared" ref="E8:E17" si="0">IFERROR((VLOOKUP(D8,DADOS,2,0)),"")</f>
        <v>MT</v>
      </c>
      <c r="F8" s="44">
        <v>3.5879629629629635E-4</v>
      </c>
      <c r="G8" s="16">
        <f t="shared" ref="G8:G17" si="1">IFERROR((VLOOKUP(F8,$M$8:$N$17,2)),"-")</f>
        <v>5</v>
      </c>
      <c r="H8" s="17">
        <f t="shared" ref="H8:H17" si="2">IFERROR((VLOOKUP(G8,PONTOS,4,0)),0)</f>
        <v>4</v>
      </c>
      <c r="L8" s="2">
        <v>1</v>
      </c>
      <c r="M8" s="15">
        <f>IFERROR((SMALL(TEMPO,1))," - ")</f>
        <v>2.5092592592592593E-4</v>
      </c>
      <c r="N8" s="2">
        <v>1</v>
      </c>
    </row>
    <row r="9" spans="2:14">
      <c r="B9" s="18" t="s">
        <v>40</v>
      </c>
      <c r="C9" s="19">
        <v>2</v>
      </c>
      <c r="D9" s="19" t="s">
        <v>273</v>
      </c>
      <c r="E9" s="16" t="str">
        <f t="shared" si="0"/>
        <v>MT</v>
      </c>
      <c r="F9" s="44"/>
      <c r="G9" s="16" t="str">
        <f t="shared" si="1"/>
        <v>-</v>
      </c>
      <c r="H9" s="17">
        <f t="shared" si="2"/>
        <v>0</v>
      </c>
      <c r="L9" s="2">
        <f>L8+1</f>
        <v>2</v>
      </c>
      <c r="M9" s="15">
        <f t="shared" ref="M9:M10" si="3">IFERROR((SMALL(TEMPO,1+L8))," - ")</f>
        <v>2.6550925925925928E-4</v>
      </c>
      <c r="N9" s="2">
        <f t="shared" ref="N9:N17" si="4">L9</f>
        <v>2</v>
      </c>
    </row>
    <row r="10" spans="2:14">
      <c r="B10" s="18" t="s">
        <v>40</v>
      </c>
      <c r="C10" s="19">
        <v>3</v>
      </c>
      <c r="D10" s="19" t="s">
        <v>250</v>
      </c>
      <c r="E10" s="16" t="str">
        <f t="shared" si="0"/>
        <v>PB</v>
      </c>
      <c r="F10" s="44">
        <v>3.6898148148148147E-4</v>
      </c>
      <c r="G10" s="16">
        <f t="shared" si="1"/>
        <v>7</v>
      </c>
      <c r="H10" s="17">
        <f t="shared" si="2"/>
        <v>2</v>
      </c>
      <c r="L10" s="2">
        <f t="shared" ref="L10:L17" si="5">L9+1</f>
        <v>3</v>
      </c>
      <c r="M10" s="15">
        <f t="shared" si="3"/>
        <v>2.6597222222222224E-4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254</v>
      </c>
      <c r="E11" s="16" t="str">
        <f t="shared" si="0"/>
        <v>PI</v>
      </c>
      <c r="F11" s="44">
        <v>2.6597222222222224E-4</v>
      </c>
      <c r="G11" s="16">
        <f t="shared" si="1"/>
        <v>3</v>
      </c>
      <c r="H11" s="17">
        <f t="shared" si="2"/>
        <v>10</v>
      </c>
      <c r="L11" s="2">
        <f t="shared" si="5"/>
        <v>4</v>
      </c>
      <c r="M11" s="15">
        <f t="shared" ref="M11:M17" si="6">IFERROR((SMALL(TEMPO,1+L10))," - ")</f>
        <v>3.5486111111111113E-4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257</v>
      </c>
      <c r="E12" s="16" t="str">
        <f t="shared" si="0"/>
        <v>PR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6"/>
        <v>3.5879629629629635E-4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294</v>
      </c>
      <c r="E13" s="16" t="str">
        <f t="shared" si="0"/>
        <v>MT</v>
      </c>
      <c r="F13" s="44">
        <v>4.3101851851851851E-4</v>
      </c>
      <c r="G13" s="16">
        <f t="shared" si="1"/>
        <v>8</v>
      </c>
      <c r="H13" s="17">
        <f t="shared" si="2"/>
        <v>1</v>
      </c>
      <c r="L13" s="2">
        <f t="shared" si="5"/>
        <v>6</v>
      </c>
      <c r="M13" s="15">
        <f t="shared" si="6"/>
        <v>3.6122685185185189E-4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256</v>
      </c>
      <c r="E14" s="16" t="str">
        <f t="shared" si="0"/>
        <v>PB</v>
      </c>
      <c r="F14" s="44">
        <v>3.6122685185185189E-4</v>
      </c>
      <c r="G14" s="16">
        <f t="shared" si="1"/>
        <v>6</v>
      </c>
      <c r="H14" s="17">
        <f t="shared" si="2"/>
        <v>3</v>
      </c>
      <c r="L14" s="2">
        <f t="shared" si="5"/>
        <v>7</v>
      </c>
      <c r="M14" s="15">
        <f t="shared" si="6"/>
        <v>3.6898148148148147E-4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258</v>
      </c>
      <c r="E15" s="16" t="str">
        <f t="shared" si="0"/>
        <v>MSP</v>
      </c>
      <c r="F15" s="44">
        <v>3.5486111111111113E-4</v>
      </c>
      <c r="G15" s="16">
        <f t="shared" si="1"/>
        <v>4</v>
      </c>
      <c r="H15" s="17">
        <f t="shared" si="2"/>
        <v>5</v>
      </c>
      <c r="L15" s="2">
        <f t="shared" si="5"/>
        <v>8</v>
      </c>
      <c r="M15" s="15">
        <f t="shared" si="6"/>
        <v>4.3101851851851851E-4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233</v>
      </c>
      <c r="E16" s="16" t="str">
        <f t="shared" si="0"/>
        <v>TCU</v>
      </c>
      <c r="F16" s="44">
        <v>2.5092592592592593E-4</v>
      </c>
      <c r="G16" s="16">
        <f t="shared" si="1"/>
        <v>1</v>
      </c>
      <c r="H16" s="17">
        <f t="shared" si="2"/>
        <v>20</v>
      </c>
      <c r="L16" s="2">
        <f t="shared" si="5"/>
        <v>9</v>
      </c>
      <c r="M16" s="15" t="str">
        <f t="shared" si="6"/>
        <v xml:space="preserve"> - </v>
      </c>
      <c r="N16" s="2">
        <f t="shared" si="4"/>
        <v>9</v>
      </c>
    </row>
    <row r="17" spans="2:14">
      <c r="B17" s="18" t="s">
        <v>45</v>
      </c>
      <c r="C17" s="19">
        <v>5</v>
      </c>
      <c r="D17" s="19" t="s">
        <v>236</v>
      </c>
      <c r="E17" s="16" t="str">
        <f t="shared" si="0"/>
        <v>MA</v>
      </c>
      <c r="F17" s="44">
        <v>2.6550925925925928E-4</v>
      </c>
      <c r="G17" s="16">
        <f t="shared" si="1"/>
        <v>2</v>
      </c>
      <c r="H17" s="17">
        <f t="shared" si="2"/>
        <v>15</v>
      </c>
      <c r="L17" s="2">
        <f t="shared" si="5"/>
        <v>10</v>
      </c>
      <c r="M17" s="15" t="str">
        <f t="shared" si="6"/>
        <v xml:space="preserve"> - </v>
      </c>
      <c r="N17" s="2">
        <f t="shared" si="4"/>
        <v>10</v>
      </c>
    </row>
    <row r="18" spans="2:14" ht="14.45" customHeight="1"/>
    <row r="19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17" xr:uid="{8FFC8C96-18F9-47DE-882E-D809A3DF384B}">
      <formula1>NOME</formula1>
    </dataValidation>
    <dataValidation type="list" allowBlank="1" showInputMessage="1" showErrorMessage="1" sqref="B8:B17" xr:uid="{FB142C9E-6A46-4964-8C49-4EA5F9CCF82B}">
      <formula1>SERIE</formula1>
    </dataValidation>
    <dataValidation type="list" allowBlank="1" showInputMessage="1" showErrorMessage="1" sqref="E4:G4" xr:uid="{DF919787-8B99-43C8-ADFC-F74489A53C69}">
      <formula1>CATEGORIA</formula1>
    </dataValidation>
    <dataValidation type="list" allowBlank="1" showInputMessage="1" showErrorMessage="1" sqref="D4" xr:uid="{7ED65DA3-A588-4863-9E63-D48192547360}">
      <formula1>TIPOPROVA</formula1>
    </dataValidation>
    <dataValidation type="list" allowBlank="1" showInputMessage="1" showErrorMessage="1" sqref="C4" xr:uid="{1CE389C5-30B9-42CB-BDC8-0F3126C62BB3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7119-0D24-46C8-8B4D-08431EE6936E}">
  <sheetPr codeName="Planilha43">
    <tabColor theme="5" tint="0.59999389629810485"/>
  </sheetPr>
  <dimension ref="A1:N26"/>
  <sheetViews>
    <sheetView showGridLines="0" showRowColHeaders="0" zoomScale="115" zoomScaleNormal="115" workbookViewId="0">
      <pane ySplit="7" topLeftCell="A8" activePane="bottomLeft" state="frozen"/>
      <selection pane="bottomLeft" activeCell="G24" sqref="G24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307</v>
      </c>
      <c r="D4" s="21" t="s">
        <v>304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3</v>
      </c>
      <c r="D8" s="19" t="s">
        <v>262</v>
      </c>
      <c r="E8" s="16" t="str">
        <f t="shared" ref="E8:E24" si="0">IFERROR((VLOOKUP(D8,DADOS,2,0)),"")</f>
        <v>AM</v>
      </c>
      <c r="F8" s="44"/>
      <c r="G8" s="16" t="str">
        <f t="shared" ref="G8:G24" si="1">IFERROR((VLOOKUP(F8,$M$8:$N$24,2)),"-")</f>
        <v>-</v>
      </c>
      <c r="H8" s="17">
        <f t="shared" ref="H8:H24" si="2">IFERROR((VLOOKUP(G8,PONTOS,4,0)),0)</f>
        <v>0</v>
      </c>
      <c r="L8" s="2">
        <v>1</v>
      </c>
      <c r="M8" s="15">
        <f>IFERROR((SMALL(TEMPO,1))," - ")</f>
        <v>1.7488425925925926E-4</v>
      </c>
      <c r="N8" s="2">
        <v>1</v>
      </c>
    </row>
    <row r="9" spans="2:14">
      <c r="B9" s="18" t="s">
        <v>40</v>
      </c>
      <c r="C9" s="19">
        <v>4</v>
      </c>
      <c r="D9" s="19" t="s">
        <v>264</v>
      </c>
      <c r="E9" s="16" t="str">
        <f t="shared" si="0"/>
        <v>BA</v>
      </c>
      <c r="F9" s="44">
        <v>2.4814814814814816E-4</v>
      </c>
      <c r="G9" s="16">
        <f t="shared" si="1"/>
        <v>7</v>
      </c>
      <c r="H9" s="17">
        <f t="shared" si="2"/>
        <v>2</v>
      </c>
      <c r="L9" s="2">
        <f>L8+1</f>
        <v>2</v>
      </c>
      <c r="M9" s="15">
        <f t="shared" ref="M9:M24" si="3">IFERROR((SMALL(TEMPO,1+L8))," - ")</f>
        <v>2.144675925925926E-4</v>
      </c>
      <c r="N9" s="2">
        <f t="shared" ref="N9:N24" si="4">L9</f>
        <v>2</v>
      </c>
    </row>
    <row r="10" spans="2:14">
      <c r="B10" s="18" t="s">
        <v>45</v>
      </c>
      <c r="C10" s="19">
        <v>1</v>
      </c>
      <c r="D10" s="19" t="s">
        <v>265</v>
      </c>
      <c r="E10" s="16" t="str">
        <f t="shared" si="0"/>
        <v>RN</v>
      </c>
      <c r="F10" s="44">
        <v>2.4560185185185183E-4</v>
      </c>
      <c r="G10" s="16">
        <f t="shared" si="1"/>
        <v>6</v>
      </c>
      <c r="H10" s="17">
        <f t="shared" si="2"/>
        <v>3</v>
      </c>
      <c r="L10" s="2">
        <f t="shared" ref="L10:L24" si="5">L9+1</f>
        <v>3</v>
      </c>
      <c r="M10" s="15">
        <f t="shared" si="3"/>
        <v>2.2824074074074074E-4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267</v>
      </c>
      <c r="E11" s="16" t="str">
        <f t="shared" si="0"/>
        <v>TCU</v>
      </c>
      <c r="F11" s="44">
        <v>2.5057870370370365E-4</v>
      </c>
      <c r="G11" s="16">
        <f t="shared" si="1"/>
        <v>9</v>
      </c>
      <c r="H11" s="17">
        <f t="shared" si="2"/>
        <v>0</v>
      </c>
      <c r="L11" s="2">
        <f t="shared" si="5"/>
        <v>4</v>
      </c>
      <c r="M11" s="15">
        <f t="shared" si="3"/>
        <v>2.3414351851851851E-4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268</v>
      </c>
      <c r="E12" s="16" t="str">
        <f t="shared" si="0"/>
        <v>PI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2.4432870370370369E-4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269</v>
      </c>
      <c r="E13" s="16" t="str">
        <f t="shared" si="0"/>
        <v>MSP</v>
      </c>
      <c r="F13" s="44">
        <v>2.3414351851851851E-4</v>
      </c>
      <c r="G13" s="16">
        <f t="shared" si="1"/>
        <v>4</v>
      </c>
      <c r="H13" s="17">
        <f t="shared" si="2"/>
        <v>5</v>
      </c>
      <c r="L13" s="2">
        <f t="shared" si="5"/>
        <v>6</v>
      </c>
      <c r="M13" s="15">
        <f t="shared" si="3"/>
        <v>2.4560185185185183E-4</v>
      </c>
      <c r="N13" s="2">
        <f t="shared" si="4"/>
        <v>6</v>
      </c>
    </row>
    <row r="14" spans="2:14">
      <c r="B14" s="18" t="s">
        <v>45</v>
      </c>
      <c r="C14" s="19">
        <v>5</v>
      </c>
      <c r="D14" s="19" t="s">
        <v>271</v>
      </c>
      <c r="E14" s="16" t="str">
        <f t="shared" si="0"/>
        <v>RN</v>
      </c>
      <c r="F14" s="44">
        <v>2.2824074074074074E-4</v>
      </c>
      <c r="G14" s="16">
        <f t="shared" si="1"/>
        <v>3</v>
      </c>
      <c r="H14" s="17">
        <f t="shared" si="2"/>
        <v>10</v>
      </c>
      <c r="L14" s="2">
        <f t="shared" si="5"/>
        <v>7</v>
      </c>
      <c r="M14" s="15">
        <f t="shared" si="3"/>
        <v>2.4814814814814816E-4</v>
      </c>
      <c r="N14" s="2">
        <f t="shared" si="4"/>
        <v>7</v>
      </c>
    </row>
    <row r="15" spans="2:14">
      <c r="B15" s="18" t="s">
        <v>51</v>
      </c>
      <c r="C15" s="19">
        <v>1</v>
      </c>
      <c r="D15" s="19" t="s">
        <v>272</v>
      </c>
      <c r="E15" s="16" t="str">
        <f t="shared" si="0"/>
        <v>BA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>
        <f t="shared" si="3"/>
        <v>2.4918981481481482E-4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273</v>
      </c>
      <c r="E16" s="16" t="str">
        <f t="shared" si="0"/>
        <v>MT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2.5057870370370365E-4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294</v>
      </c>
      <c r="E17" s="16" t="str">
        <f t="shared" si="0"/>
        <v>MT</v>
      </c>
      <c r="F17" s="44">
        <v>4.9259259259259265E-4</v>
      </c>
      <c r="G17" s="16">
        <f t="shared" si="1"/>
        <v>12</v>
      </c>
      <c r="H17" s="17">
        <f t="shared" si="2"/>
        <v>0</v>
      </c>
      <c r="L17" s="2">
        <f t="shared" si="5"/>
        <v>10</v>
      </c>
      <c r="M17" s="15">
        <f t="shared" si="3"/>
        <v>2.7974537037037041E-4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274</v>
      </c>
      <c r="E18" s="16" t="str">
        <f t="shared" si="0"/>
        <v>PI</v>
      </c>
      <c r="F18" s="44">
        <v>2.4432870370370369E-4</v>
      </c>
      <c r="G18" s="16">
        <f t="shared" si="1"/>
        <v>5</v>
      </c>
      <c r="H18" s="17">
        <f t="shared" si="2"/>
        <v>4</v>
      </c>
      <c r="L18" s="2">
        <f t="shared" si="5"/>
        <v>11</v>
      </c>
      <c r="M18" s="15">
        <f t="shared" si="3"/>
        <v>4.0150462962962964E-4</v>
      </c>
      <c r="N18" s="2">
        <f t="shared" si="4"/>
        <v>11</v>
      </c>
    </row>
    <row r="19" spans="2:14">
      <c r="B19" s="18" t="s">
        <v>51</v>
      </c>
      <c r="C19" s="19">
        <v>5</v>
      </c>
      <c r="D19" s="19" t="s">
        <v>276</v>
      </c>
      <c r="E19" s="16" t="str">
        <f t="shared" si="0"/>
        <v>AC</v>
      </c>
      <c r="F19" s="44">
        <v>2.144675925925926E-4</v>
      </c>
      <c r="G19" s="16">
        <f t="shared" si="1"/>
        <v>2</v>
      </c>
      <c r="H19" s="17">
        <f t="shared" si="2"/>
        <v>15</v>
      </c>
      <c r="L19" s="2">
        <f t="shared" si="5"/>
        <v>12</v>
      </c>
      <c r="M19" s="15">
        <f t="shared" si="3"/>
        <v>4.9259259259259265E-4</v>
      </c>
      <c r="N19" s="2">
        <f t="shared" si="4"/>
        <v>12</v>
      </c>
    </row>
    <row r="20" spans="2:14">
      <c r="B20" s="18" t="s">
        <v>57</v>
      </c>
      <c r="C20" s="19">
        <v>1</v>
      </c>
      <c r="D20" s="19" t="s">
        <v>297</v>
      </c>
      <c r="E20" s="16" t="str">
        <f t="shared" si="0"/>
        <v>MT</v>
      </c>
      <c r="F20" s="44">
        <v>4.0150462962962964E-4</v>
      </c>
      <c r="G20" s="16">
        <f t="shared" si="1"/>
        <v>11</v>
      </c>
      <c r="H20" s="17">
        <f t="shared" si="2"/>
        <v>0</v>
      </c>
      <c r="L20" s="2">
        <f t="shared" si="5"/>
        <v>13</v>
      </c>
      <c r="M20" s="15" t="str">
        <f t="shared" si="3"/>
        <v xml:space="preserve"> - </v>
      </c>
      <c r="N20" s="2">
        <f t="shared" si="4"/>
        <v>13</v>
      </c>
    </row>
    <row r="21" spans="2:14">
      <c r="B21" s="18" t="s">
        <v>57</v>
      </c>
      <c r="C21" s="19">
        <v>2</v>
      </c>
      <c r="D21" s="19" t="s">
        <v>279</v>
      </c>
      <c r="E21" s="16" t="str">
        <f t="shared" si="0"/>
        <v>MSP</v>
      </c>
      <c r="F21" s="44">
        <v>2.7974537037037041E-4</v>
      </c>
      <c r="G21" s="16">
        <f t="shared" si="1"/>
        <v>10</v>
      </c>
      <c r="H21" s="17">
        <f t="shared" si="2"/>
        <v>0</v>
      </c>
      <c r="L21" s="2">
        <f t="shared" si="5"/>
        <v>14</v>
      </c>
      <c r="M21" s="15" t="str">
        <f t="shared" si="3"/>
        <v xml:space="preserve"> - </v>
      </c>
      <c r="N21" s="2">
        <f t="shared" si="4"/>
        <v>14</v>
      </c>
    </row>
    <row r="22" spans="2:14">
      <c r="B22" s="18" t="s">
        <v>57</v>
      </c>
      <c r="C22" s="19">
        <v>3</v>
      </c>
      <c r="D22" s="19" t="s">
        <v>281</v>
      </c>
      <c r="E22" s="16" t="str">
        <f t="shared" si="0"/>
        <v>RJ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 t="str">
        <f t="shared" si="3"/>
        <v xml:space="preserve"> - </v>
      </c>
      <c r="N22" s="2">
        <f t="shared" si="4"/>
        <v>15</v>
      </c>
    </row>
    <row r="23" spans="2:14">
      <c r="B23" s="18" t="s">
        <v>57</v>
      </c>
      <c r="C23" s="19">
        <v>4</v>
      </c>
      <c r="D23" s="19" t="s">
        <v>280</v>
      </c>
      <c r="E23" s="16" t="str">
        <f t="shared" si="0"/>
        <v>BA</v>
      </c>
      <c r="F23" s="44">
        <v>1.7488425925925926E-4</v>
      </c>
      <c r="G23" s="16">
        <f t="shared" si="1"/>
        <v>1</v>
      </c>
      <c r="H23" s="17">
        <f t="shared" si="2"/>
        <v>20</v>
      </c>
      <c r="L23" s="2">
        <f t="shared" si="5"/>
        <v>16</v>
      </c>
      <c r="M23" s="15" t="str">
        <f t="shared" si="3"/>
        <v xml:space="preserve"> - </v>
      </c>
      <c r="N23" s="2">
        <f t="shared" si="4"/>
        <v>16</v>
      </c>
    </row>
    <row r="24" spans="2:14">
      <c r="B24" s="18" t="s">
        <v>57</v>
      </c>
      <c r="C24" s="19">
        <v>5</v>
      </c>
      <c r="D24" s="19" t="s">
        <v>282</v>
      </c>
      <c r="E24" s="16" t="str">
        <f t="shared" si="0"/>
        <v>AM</v>
      </c>
      <c r="F24" s="44">
        <v>2.4918981481481482E-4</v>
      </c>
      <c r="G24" s="16">
        <f t="shared" si="1"/>
        <v>8</v>
      </c>
      <c r="H24" s="17">
        <f t="shared" si="2"/>
        <v>1</v>
      </c>
      <c r="L24" s="2">
        <f t="shared" si="5"/>
        <v>17</v>
      </c>
      <c r="M24" s="15" t="str">
        <f t="shared" si="3"/>
        <v xml:space="preserve"> - </v>
      </c>
      <c r="N24" s="2">
        <f t="shared" si="4"/>
        <v>17</v>
      </c>
    </row>
    <row r="25" spans="2:14" ht="14.45" customHeight="1"/>
    <row r="26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5F1DB0D8-BCBB-473E-8BAB-8AE5367E7D68}">
      <formula1>PROVA</formula1>
    </dataValidation>
    <dataValidation type="list" allowBlank="1" showInputMessage="1" showErrorMessage="1" sqref="D4" xr:uid="{70705FC9-92F2-4ECA-AA1D-DB4EBBF269B7}">
      <formula1>TIPOPROVA</formula1>
    </dataValidation>
    <dataValidation type="list" allowBlank="1" showInputMessage="1" showErrorMessage="1" sqref="E4:G4" xr:uid="{80A1D119-6B12-4B96-9F68-440C1A237799}">
      <formula1>CATEGORIA</formula1>
    </dataValidation>
    <dataValidation type="list" allowBlank="1" showInputMessage="1" showErrorMessage="1" sqref="B8:B24" xr:uid="{037CBAB0-5CB7-47B2-8707-6182F36C0A19}">
      <formula1>SERIE</formula1>
    </dataValidation>
    <dataValidation type="list" allowBlank="1" showInputMessage="1" showErrorMessage="1" sqref="D8:D24" xr:uid="{21470AF8-7056-4D9D-9201-5788C2850BA0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9928B-17AC-40EE-AA30-C83CBFDC1EC0}">
  <sheetPr codeName="Planilha44">
    <tabColor theme="9" tint="0.59999389629810485"/>
  </sheetPr>
  <dimension ref="A1:N14"/>
  <sheetViews>
    <sheetView showGridLines="0" showRowColHeaders="0" zoomScale="115" zoomScaleNormal="115" workbookViewId="0">
      <pane ySplit="7" topLeftCell="A8" activePane="bottomLeft" state="frozen"/>
      <selection pane="bottomLeft" activeCell="G11" sqref="G11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308</v>
      </c>
      <c r="D4" s="21" t="s">
        <v>309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13</v>
      </c>
      <c r="E8" s="16" t="str">
        <f t="shared" ref="E8:E12" si="0">IFERROR((VLOOKUP(D8,DADOS,2,0)),"")</f>
        <v>GO</v>
      </c>
      <c r="F8" s="44">
        <v>1.0094907407407407E-3</v>
      </c>
      <c r="G8" s="16">
        <f>IFERROR((VLOOKUP(F8,$M$8:$N$12,2)),"-")</f>
        <v>2</v>
      </c>
      <c r="H8" s="17">
        <f t="shared" ref="H8:H12" si="1">IFERROR((VLOOKUP(G8,PONTOS,3,0)),0)</f>
        <v>30</v>
      </c>
      <c r="L8" s="2">
        <v>1</v>
      </c>
      <c r="M8" s="15">
        <f>IFERROR((SMALL(TEMPO,1))," - ")</f>
        <v>1.0046296296296298E-3</v>
      </c>
      <c r="N8" s="2">
        <v>1</v>
      </c>
    </row>
    <row r="9" spans="2:14">
      <c r="B9" s="18" t="s">
        <v>40</v>
      </c>
      <c r="C9" s="19">
        <v>2</v>
      </c>
      <c r="D9" s="19" t="s">
        <v>23</v>
      </c>
      <c r="E9" s="16" t="str">
        <f t="shared" si="0"/>
        <v>RJ</v>
      </c>
      <c r="F9" s="44">
        <v>1.0744212962962962E-3</v>
      </c>
      <c r="G9" s="16">
        <f>IFERROR((VLOOKUP(F9,$M$8:$N$12,2)),"-")</f>
        <v>3</v>
      </c>
      <c r="H9" s="17">
        <f t="shared" si="1"/>
        <v>20</v>
      </c>
      <c r="L9" s="2">
        <f>L8+1</f>
        <v>2</v>
      </c>
      <c r="M9" s="15">
        <f t="shared" ref="M9:M12" si="2">IFERROR((SMALL(TEMPO,1+L8))," - ")</f>
        <v>1.0094907407407407E-3</v>
      </c>
      <c r="N9" s="2">
        <f t="shared" ref="N9:N12" si="3">L9</f>
        <v>2</v>
      </c>
    </row>
    <row r="10" spans="2:14">
      <c r="B10" s="18" t="s">
        <v>40</v>
      </c>
      <c r="C10" s="19">
        <v>3</v>
      </c>
      <c r="D10" s="19" t="s">
        <v>14</v>
      </c>
      <c r="E10" s="16" t="str">
        <f t="shared" si="0"/>
        <v>MA</v>
      </c>
      <c r="F10" s="44">
        <v>1.0850694444444445E-3</v>
      </c>
      <c r="G10" s="16">
        <f>IFERROR((VLOOKUP(F10,$M$8:$N$12,2)),"-")</f>
        <v>4</v>
      </c>
      <c r="H10" s="17">
        <f t="shared" si="1"/>
        <v>10</v>
      </c>
      <c r="L10" s="2">
        <f t="shared" ref="L10:L12" si="4">L9+1</f>
        <v>3</v>
      </c>
      <c r="M10" s="15">
        <f t="shared" si="2"/>
        <v>1.0744212962962962E-3</v>
      </c>
      <c r="N10" s="2">
        <f t="shared" si="3"/>
        <v>3</v>
      </c>
    </row>
    <row r="11" spans="2:14">
      <c r="B11" s="18" t="s">
        <v>40</v>
      </c>
      <c r="C11" s="19">
        <v>4</v>
      </c>
      <c r="D11" s="19" t="s">
        <v>12</v>
      </c>
      <c r="E11" s="16" t="str">
        <f t="shared" si="0"/>
        <v>DF</v>
      </c>
      <c r="F11" s="44">
        <v>1.0046296296296298E-3</v>
      </c>
      <c r="G11" s="16">
        <f>IFERROR((VLOOKUP(F11,$M$8:$N$12,2)),"-")</f>
        <v>1</v>
      </c>
      <c r="H11" s="17">
        <f t="shared" si="1"/>
        <v>40</v>
      </c>
      <c r="L11" s="2">
        <f t="shared" si="4"/>
        <v>4</v>
      </c>
      <c r="M11" s="15">
        <f t="shared" si="2"/>
        <v>1.0850694444444445E-3</v>
      </c>
      <c r="N11" s="2">
        <f t="shared" si="3"/>
        <v>4</v>
      </c>
    </row>
    <row r="12" spans="2:14">
      <c r="B12" s="18" t="s">
        <v>40</v>
      </c>
      <c r="C12" s="19">
        <v>5</v>
      </c>
      <c r="D12" s="19" t="s">
        <v>20</v>
      </c>
      <c r="E12" s="16" t="str">
        <f t="shared" si="0"/>
        <v>PI</v>
      </c>
      <c r="F12" s="44"/>
      <c r="G12" s="16" t="str">
        <f>IFERROR((VLOOKUP(F12,$M$8:$N$12,2)),"-")</f>
        <v>-</v>
      </c>
      <c r="H12" s="17">
        <f t="shared" si="1"/>
        <v>0</v>
      </c>
      <c r="L12" s="2">
        <f t="shared" si="4"/>
        <v>5</v>
      </c>
      <c r="M12" s="15" t="str">
        <f t="shared" si="2"/>
        <v xml:space="preserve"> - </v>
      </c>
      <c r="N12" s="2">
        <f t="shared" si="3"/>
        <v>5</v>
      </c>
    </row>
    <row r="13" spans="2:14" ht="14.45" customHeight="1"/>
    <row r="14" spans="2:14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12" xr:uid="{0A2F902E-01F5-4354-800F-E9787A6D0CB9}">
      <formula1>NOME</formula1>
    </dataValidation>
    <dataValidation type="list" allowBlank="1" showInputMessage="1" showErrorMessage="1" sqref="B8:B12" xr:uid="{B106A76B-875D-4902-87DE-C1E5A0078BA9}">
      <formula1>SERIE</formula1>
    </dataValidation>
    <dataValidation type="list" allowBlank="1" showInputMessage="1" showErrorMessage="1" sqref="E4:G4" xr:uid="{B125F878-6019-450F-AF60-A67F1899CA3D}">
      <formula1>CATEGORIA</formula1>
    </dataValidation>
    <dataValidation type="list" allowBlank="1" showInputMessage="1" showErrorMessage="1" sqref="D4" xr:uid="{6903CC04-F100-4FA2-8CCE-D50767F332F2}">
      <formula1>TIPOPROVA</formula1>
    </dataValidation>
    <dataValidation type="list" allowBlank="1" showInputMessage="1" showErrorMessage="1" sqref="C4" xr:uid="{84D8B22A-1324-4A15-A438-0C03C1948B4E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C32C-B3B6-4CDC-A731-A4E878B83A5D}">
  <sheetPr codeName="Planilha45">
    <tabColor theme="9" tint="0.59999389629810485"/>
  </sheetPr>
  <dimension ref="A1:N17"/>
  <sheetViews>
    <sheetView showGridLines="0" showRowColHeaders="0" zoomScale="115" zoomScaleNormal="115" workbookViewId="0">
      <pane ySplit="7" topLeftCell="A8" activePane="bottomLeft" state="frozen"/>
      <selection pane="bottomLeft" activeCell="G15" sqref="G15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310</v>
      </c>
      <c r="D4" s="21" t="s">
        <v>309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28</v>
      </c>
      <c r="E8" s="16" t="str">
        <f t="shared" ref="E8:E15" si="0">IFERROR((VLOOKUP(D8,DADOS,2,0)),"")</f>
        <v>RS</v>
      </c>
      <c r="F8" s="44"/>
      <c r="G8" s="16" t="str">
        <f t="shared" ref="G8:G15" si="1">IFERROR((VLOOKUP(F8,$M$8:$N$15,2)),"-")</f>
        <v>-</v>
      </c>
      <c r="H8" s="17">
        <f t="shared" ref="H8:H15" si="2">IFERROR((VLOOKUP(G8,PONTOS,3,0)),0)</f>
        <v>0</v>
      </c>
      <c r="L8" s="2">
        <v>1</v>
      </c>
      <c r="M8" s="15">
        <f>IFERROR((SMALL(TEMPO,1))," - ")</f>
        <v>9.494212962962963E-4</v>
      </c>
      <c r="N8" s="2">
        <v>1</v>
      </c>
    </row>
    <row r="9" spans="2:14">
      <c r="B9" s="18" t="s">
        <v>40</v>
      </c>
      <c r="C9" s="19">
        <v>2</v>
      </c>
      <c r="D9" s="19" t="s">
        <v>13</v>
      </c>
      <c r="E9" s="16" t="str">
        <f t="shared" si="0"/>
        <v>GO</v>
      </c>
      <c r="F9" s="44">
        <v>1.0707175925925925E-3</v>
      </c>
      <c r="G9" s="16">
        <f t="shared" si="1"/>
        <v>3</v>
      </c>
      <c r="H9" s="17">
        <f t="shared" si="2"/>
        <v>20</v>
      </c>
      <c r="L9" s="2">
        <f>L8+1</f>
        <v>2</v>
      </c>
      <c r="M9" s="15">
        <f t="shared" ref="M9:M15" si="3">IFERROR((SMALL(TEMPO,1+L8))," - ")</f>
        <v>1.0307870370370369E-3</v>
      </c>
      <c r="N9" s="2">
        <f t="shared" ref="N9:N15" si="4">L9</f>
        <v>2</v>
      </c>
    </row>
    <row r="10" spans="2:14">
      <c r="B10" s="18" t="s">
        <v>40</v>
      </c>
      <c r="C10" s="19">
        <v>3</v>
      </c>
      <c r="D10" s="19" t="s">
        <v>24</v>
      </c>
      <c r="E10" s="16" t="str">
        <f t="shared" si="0"/>
        <v>RN</v>
      </c>
      <c r="F10" s="44">
        <v>9.494212962962963E-4</v>
      </c>
      <c r="G10" s="16">
        <f t="shared" si="1"/>
        <v>1</v>
      </c>
      <c r="H10" s="17">
        <f t="shared" si="2"/>
        <v>40</v>
      </c>
      <c r="L10" s="2">
        <f t="shared" ref="L10:L15" si="5">L9+1</f>
        <v>3</v>
      </c>
      <c r="M10" s="15">
        <f t="shared" si="3"/>
        <v>1.0707175925925925E-3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23</v>
      </c>
      <c r="E11" s="16" t="str">
        <f t="shared" si="0"/>
        <v>RJ</v>
      </c>
      <c r="F11" s="44">
        <v>1.1531250000000001E-3</v>
      </c>
      <c r="G11" s="16">
        <f t="shared" si="1"/>
        <v>4</v>
      </c>
      <c r="H11" s="17">
        <f t="shared" si="2"/>
        <v>10</v>
      </c>
      <c r="L11" s="2">
        <f t="shared" si="5"/>
        <v>4</v>
      </c>
      <c r="M11" s="15">
        <f t="shared" si="3"/>
        <v>1.1531250000000001E-3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16</v>
      </c>
      <c r="E12" s="16" t="str">
        <f t="shared" si="0"/>
        <v>MT</v>
      </c>
      <c r="F12" s="44">
        <v>1.2561342592592591E-3</v>
      </c>
      <c r="G12" s="16">
        <f t="shared" si="1"/>
        <v>5</v>
      </c>
      <c r="H12" s="17">
        <f t="shared" si="2"/>
        <v>8</v>
      </c>
      <c r="L12" s="2">
        <f t="shared" si="5"/>
        <v>5</v>
      </c>
      <c r="M12" s="15">
        <f t="shared" si="3"/>
        <v>1.2561342592592591E-3</v>
      </c>
      <c r="N12" s="2">
        <f t="shared" si="4"/>
        <v>5</v>
      </c>
    </row>
    <row r="13" spans="2:14">
      <c r="B13" s="18" t="s">
        <v>45</v>
      </c>
      <c r="C13" s="19">
        <v>2</v>
      </c>
      <c r="D13" s="19" t="s">
        <v>20</v>
      </c>
      <c r="E13" s="16" t="str">
        <f t="shared" si="0"/>
        <v>PI</v>
      </c>
      <c r="F13" s="44"/>
      <c r="G13" s="16" t="str">
        <f t="shared" si="1"/>
        <v>-</v>
      </c>
      <c r="H13" s="17">
        <f t="shared" si="2"/>
        <v>0</v>
      </c>
      <c r="L13" s="2">
        <f t="shared" si="5"/>
        <v>6</v>
      </c>
      <c r="M13" s="15">
        <f t="shared" si="3"/>
        <v>1.4104166666666668E-3</v>
      </c>
      <c r="N13" s="2">
        <f t="shared" si="4"/>
        <v>6</v>
      </c>
    </row>
    <row r="14" spans="2:14">
      <c r="B14" s="18" t="s">
        <v>45</v>
      </c>
      <c r="C14" s="19">
        <v>3</v>
      </c>
      <c r="D14" s="19" t="s">
        <v>14</v>
      </c>
      <c r="E14" s="16" t="str">
        <f t="shared" si="0"/>
        <v>MA</v>
      </c>
      <c r="F14" s="44">
        <v>1.0307870370370369E-3</v>
      </c>
      <c r="G14" s="16">
        <f t="shared" si="1"/>
        <v>2</v>
      </c>
      <c r="H14" s="17">
        <f t="shared" si="2"/>
        <v>30</v>
      </c>
      <c r="L14" s="2">
        <f t="shared" si="5"/>
        <v>7</v>
      </c>
      <c r="M14" s="15" t="str">
        <f t="shared" si="3"/>
        <v xml:space="preserve"> - </v>
      </c>
      <c r="N14" s="2">
        <f t="shared" si="4"/>
        <v>7</v>
      </c>
    </row>
    <row r="15" spans="2:14">
      <c r="B15" s="18" t="s">
        <v>45</v>
      </c>
      <c r="C15" s="19">
        <v>4</v>
      </c>
      <c r="D15" s="19" t="s">
        <v>15</v>
      </c>
      <c r="E15" s="16" t="str">
        <f t="shared" si="0"/>
        <v>MSP</v>
      </c>
      <c r="F15" s="44">
        <v>1.4104166666666668E-3</v>
      </c>
      <c r="G15" s="16">
        <f t="shared" si="1"/>
        <v>6</v>
      </c>
      <c r="H15" s="17">
        <f t="shared" si="2"/>
        <v>6</v>
      </c>
      <c r="L15" s="2">
        <f t="shared" si="5"/>
        <v>8</v>
      </c>
      <c r="M15" s="15" t="str">
        <f t="shared" si="3"/>
        <v xml:space="preserve"> - </v>
      </c>
      <c r="N15" s="2">
        <f t="shared" si="4"/>
        <v>8</v>
      </c>
    </row>
    <row r="16" spans="2:14" ht="14.45" customHeight="1"/>
    <row r="17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58A9A109-134B-4239-A527-0F99C493E990}">
      <formula1>PROVA</formula1>
    </dataValidation>
    <dataValidation type="list" allowBlank="1" showInputMessage="1" showErrorMessage="1" sqref="D4" xr:uid="{7D22C534-89CD-4F7E-8DFF-477072BE1544}">
      <formula1>TIPOPROVA</formula1>
    </dataValidation>
    <dataValidation type="list" allowBlank="1" showInputMessage="1" showErrorMessage="1" sqref="E4:G4" xr:uid="{3147C767-A510-4E04-8742-D0B75A17169A}">
      <formula1>CATEGORIA</formula1>
    </dataValidation>
    <dataValidation type="list" allowBlank="1" showInputMessage="1" showErrorMessage="1" sqref="B8:B15" xr:uid="{30C51649-E4FF-4D50-B4FE-1202704F49FC}">
      <formula1>SERIE</formula1>
    </dataValidation>
    <dataValidation type="list" allowBlank="1" showInputMessage="1" showErrorMessage="1" sqref="D8:D15" xr:uid="{4C32A669-1C6C-4745-AB5F-2DA985CE49B7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9AB42-0908-471C-AF38-61B71B17203E}">
  <sheetPr codeName="Planilha46">
    <tabColor theme="9" tint="0.59999389629810485"/>
  </sheetPr>
  <dimension ref="A1:N18"/>
  <sheetViews>
    <sheetView showGridLines="0" showRowColHeaders="0" zoomScale="115" zoomScaleNormal="115" workbookViewId="0">
      <pane ySplit="7" topLeftCell="A8" activePane="bottomLeft" state="frozen"/>
      <selection pane="bottomLeft" activeCell="G16" sqref="G16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311</v>
      </c>
      <c r="D4" s="21" t="s">
        <v>309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9</v>
      </c>
      <c r="E8" s="16" t="str">
        <f t="shared" ref="E8:E16" si="0">IFERROR((VLOOKUP(D8,DADOS,2,0)),"")</f>
        <v>AM</v>
      </c>
      <c r="F8" s="44">
        <v>8.611111111111111E-4</v>
      </c>
      <c r="G8" s="16">
        <f t="shared" ref="G8:G16" si="1">IFERROR((VLOOKUP(F8,$M$8:$N$16,2)),"-")</f>
        <v>1</v>
      </c>
      <c r="H8" s="17">
        <f t="shared" ref="H8:H16" si="2">IFERROR((VLOOKUP(G8,PONTOS,3,0)),0)</f>
        <v>40</v>
      </c>
      <c r="L8" s="2">
        <v>1</v>
      </c>
      <c r="M8" s="15">
        <f>IFERROR((SMALL(TEMPO,1))," - ")</f>
        <v>8.611111111111111E-4</v>
      </c>
      <c r="N8" s="2">
        <v>1</v>
      </c>
    </row>
    <row r="9" spans="2:14">
      <c r="B9" s="18" t="s">
        <v>40</v>
      </c>
      <c r="C9" s="19">
        <v>2</v>
      </c>
      <c r="D9" s="19" t="s">
        <v>10</v>
      </c>
      <c r="E9" s="16" t="str">
        <f t="shared" si="0"/>
        <v>BA</v>
      </c>
      <c r="F9" s="44">
        <v>8.7962962962962962E-4</v>
      </c>
      <c r="G9" s="16">
        <f t="shared" si="1"/>
        <v>2</v>
      </c>
      <c r="H9" s="17">
        <f t="shared" si="2"/>
        <v>30</v>
      </c>
      <c r="L9" s="2">
        <f>L8+1</f>
        <v>2</v>
      </c>
      <c r="M9" s="15">
        <f t="shared" ref="M9:M16" si="3">IFERROR((SMALL(TEMPO,1+L8))," - ")</f>
        <v>8.7962962962962962E-4</v>
      </c>
      <c r="N9" s="2">
        <f t="shared" ref="N9:N16" si="4">L9</f>
        <v>2</v>
      </c>
    </row>
    <row r="10" spans="2:14">
      <c r="B10" s="18" t="s">
        <v>40</v>
      </c>
      <c r="C10" s="19">
        <v>3</v>
      </c>
      <c r="D10" s="19" t="s">
        <v>24</v>
      </c>
      <c r="E10" s="16" t="str">
        <f t="shared" si="0"/>
        <v>RN</v>
      </c>
      <c r="F10" s="44">
        <v>9.3391203703703702E-4</v>
      </c>
      <c r="G10" s="16">
        <f t="shared" si="1"/>
        <v>5</v>
      </c>
      <c r="H10" s="17">
        <f t="shared" si="2"/>
        <v>8</v>
      </c>
      <c r="L10" s="2">
        <f t="shared" ref="L10:L16" si="5">L9+1</f>
        <v>3</v>
      </c>
      <c r="M10" s="15">
        <f t="shared" si="3"/>
        <v>8.8287037037037034E-4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28</v>
      </c>
      <c r="E11" s="16" t="str">
        <f t="shared" si="0"/>
        <v>RS</v>
      </c>
      <c r="F11" s="44"/>
      <c r="G11" s="16" t="str">
        <f t="shared" si="1"/>
        <v>-</v>
      </c>
      <c r="H11" s="17">
        <f t="shared" si="2"/>
        <v>0</v>
      </c>
      <c r="L11" s="2">
        <f t="shared" si="5"/>
        <v>4</v>
      </c>
      <c r="M11" s="15">
        <f t="shared" si="3"/>
        <v>9.1828703703703701E-4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31</v>
      </c>
      <c r="E12" s="16" t="str">
        <f t="shared" si="0"/>
        <v>TCU</v>
      </c>
      <c r="F12" s="44">
        <v>9.1828703703703701E-4</v>
      </c>
      <c r="G12" s="16">
        <f t="shared" si="1"/>
        <v>4</v>
      </c>
      <c r="H12" s="17">
        <f t="shared" si="2"/>
        <v>10</v>
      </c>
      <c r="L12" s="2">
        <f t="shared" si="5"/>
        <v>5</v>
      </c>
      <c r="M12" s="15">
        <f t="shared" si="3"/>
        <v>9.3391203703703702E-4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23</v>
      </c>
      <c r="E13" s="16" t="str">
        <f t="shared" si="0"/>
        <v>RJ</v>
      </c>
      <c r="F13" s="44">
        <v>1.0637731481481481E-3</v>
      </c>
      <c r="G13" s="16">
        <f t="shared" si="1"/>
        <v>7</v>
      </c>
      <c r="H13" s="17">
        <f t="shared" si="2"/>
        <v>4</v>
      </c>
      <c r="L13" s="2">
        <f t="shared" si="5"/>
        <v>6</v>
      </c>
      <c r="M13" s="15">
        <f t="shared" si="3"/>
        <v>1.0532407407407407E-3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20</v>
      </c>
      <c r="E14" s="16" t="str">
        <f t="shared" si="0"/>
        <v>PI</v>
      </c>
      <c r="F14" s="44">
        <v>8.8287037037037034E-4</v>
      </c>
      <c r="G14" s="16">
        <f t="shared" si="1"/>
        <v>3</v>
      </c>
      <c r="H14" s="17">
        <f t="shared" si="2"/>
        <v>20</v>
      </c>
      <c r="L14" s="2">
        <f t="shared" si="5"/>
        <v>7</v>
      </c>
      <c r="M14" s="15">
        <f t="shared" si="3"/>
        <v>1.0637731481481481E-3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15</v>
      </c>
      <c r="E15" s="16" t="str">
        <f t="shared" si="0"/>
        <v>MSP</v>
      </c>
      <c r="F15" s="44">
        <v>1.0532407407407407E-3</v>
      </c>
      <c r="G15" s="16">
        <f t="shared" si="1"/>
        <v>6</v>
      </c>
      <c r="H15" s="17">
        <f t="shared" si="2"/>
        <v>6</v>
      </c>
      <c r="L15" s="2">
        <f t="shared" si="5"/>
        <v>8</v>
      </c>
      <c r="M15" s="15">
        <f t="shared" si="3"/>
        <v>1.1090277777777778E-3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16</v>
      </c>
      <c r="E16" s="16" t="str">
        <f t="shared" si="0"/>
        <v>MT</v>
      </c>
      <c r="F16" s="44">
        <v>1.1090277777777778E-3</v>
      </c>
      <c r="G16" s="16">
        <f t="shared" si="1"/>
        <v>8</v>
      </c>
      <c r="H16" s="17">
        <f t="shared" si="2"/>
        <v>2</v>
      </c>
      <c r="L16" s="2">
        <f t="shared" si="5"/>
        <v>9</v>
      </c>
      <c r="M16" s="15" t="str">
        <f t="shared" si="3"/>
        <v xml:space="preserve"> - </v>
      </c>
      <c r="N16" s="2">
        <f t="shared" si="4"/>
        <v>9</v>
      </c>
    </row>
    <row r="17" ht="14.45" customHeight="1"/>
    <row r="18" ht="14.45" customHeight="1"/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D8:D16" xr:uid="{EB40A3F5-4F88-429E-9AA8-AA7872FF90B5}">
      <formula1>NOME</formula1>
    </dataValidation>
    <dataValidation type="list" allowBlank="1" showInputMessage="1" showErrorMessage="1" sqref="B8:B16" xr:uid="{D33240B6-F1F5-4B33-81AE-7BC958108705}">
      <formula1>SERIE</formula1>
    </dataValidation>
    <dataValidation type="list" allowBlank="1" showInputMessage="1" showErrorMessage="1" sqref="E4:G4" xr:uid="{8A6E3976-8833-4219-98C2-7070FB3F0E7A}">
      <formula1>CATEGORIA</formula1>
    </dataValidation>
    <dataValidation type="list" allowBlank="1" showInputMessage="1" showErrorMessage="1" sqref="D4" xr:uid="{4C6A0BBB-6BFF-4356-BEA7-CD336DA21FC0}">
      <formula1>TIPOPROVA</formula1>
    </dataValidation>
    <dataValidation type="list" allowBlank="1" showInputMessage="1" showErrorMessage="1" sqref="C4" xr:uid="{48B9352E-DA6E-40DE-B599-0E0A42D7658D}">
      <formula1>PROVA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5D532-C6E2-4E82-8B33-8316C1F7AF17}">
  <sheetPr codeName="Planilha5">
    <tabColor theme="5"/>
  </sheetPr>
  <dimension ref="A1:J48"/>
  <sheetViews>
    <sheetView showGridLines="0" showRowColHeaders="0" zoomScale="90" zoomScaleNormal="90" workbookViewId="0">
      <pane xSplit="1" ySplit="6" topLeftCell="B7" activePane="bottomRight" state="frozen"/>
      <selection pane="bottomRight" activeCell="A7" sqref="A7"/>
      <selection pane="bottomLeft" activeCell="I7" sqref="I7"/>
      <selection pane="topRight" activeCell="I7" sqref="I7"/>
    </sheetView>
  </sheetViews>
  <sheetFormatPr defaultColWidth="0" defaultRowHeight="14.45" zeroHeight="1"/>
  <cols>
    <col min="1" max="1" width="10.28515625" customWidth="1"/>
    <col min="2" max="9" width="34.7109375" customWidth="1"/>
    <col min="10" max="10" width="3.5703125" customWidth="1"/>
    <col min="11" max="16384" width="8.85546875" hidden="1"/>
  </cols>
  <sheetData>
    <row r="1" spans="1:9" ht="14.45" customHeight="1">
      <c r="A1" s="57" t="s">
        <v>316</v>
      </c>
      <c r="B1" s="57"/>
      <c r="C1" s="57"/>
      <c r="D1" s="57"/>
      <c r="E1" s="57"/>
      <c r="F1" s="57"/>
      <c r="G1" s="57"/>
      <c r="H1" s="57"/>
      <c r="I1" s="57"/>
    </row>
    <row r="2" spans="1:9" ht="14.45" customHeight="1">
      <c r="A2" s="57"/>
      <c r="B2" s="57"/>
      <c r="C2" s="57"/>
      <c r="D2" s="57"/>
      <c r="E2" s="57"/>
      <c r="F2" s="57"/>
      <c r="G2" s="57"/>
      <c r="H2" s="57"/>
      <c r="I2" s="57"/>
    </row>
    <row r="3" spans="1:9" ht="14.45" customHeight="1">
      <c r="A3" s="57"/>
      <c r="B3" s="57"/>
      <c r="C3" s="57"/>
      <c r="D3" s="57"/>
      <c r="E3" s="57"/>
      <c r="F3" s="57"/>
      <c r="G3" s="57"/>
      <c r="H3" s="57"/>
      <c r="I3" s="57"/>
    </row>
    <row r="4" spans="1:9" ht="14.45" customHeight="1">
      <c r="A4" s="57"/>
      <c r="B4" s="57"/>
      <c r="C4" s="57"/>
      <c r="D4" s="57"/>
      <c r="E4" s="57"/>
      <c r="F4" s="57"/>
      <c r="G4" s="57"/>
      <c r="H4" s="57"/>
      <c r="I4" s="57"/>
    </row>
    <row r="5" spans="1:9" ht="14.45" customHeight="1">
      <c r="A5" s="58"/>
      <c r="B5" s="58"/>
      <c r="C5" s="58"/>
      <c r="D5" s="58"/>
      <c r="E5" s="58"/>
      <c r="F5" s="58"/>
      <c r="G5" s="58"/>
      <c r="H5" s="58"/>
      <c r="I5" s="58"/>
    </row>
    <row r="6" spans="1:9" s="9" customFormat="1" ht="21">
      <c r="A6" s="10" t="s">
        <v>33</v>
      </c>
      <c r="B6" s="10">
        <v>1</v>
      </c>
      <c r="C6" s="11">
        <v>2</v>
      </c>
      <c r="D6" s="11">
        <v>3</v>
      </c>
      <c r="E6" s="11">
        <v>4</v>
      </c>
      <c r="F6" s="11">
        <v>5</v>
      </c>
      <c r="G6" s="11">
        <v>6</v>
      </c>
      <c r="H6" s="11">
        <v>7</v>
      </c>
      <c r="I6" s="12">
        <v>8</v>
      </c>
    </row>
    <row r="7" spans="1:9">
      <c r="A7" s="41" t="s">
        <v>39</v>
      </c>
      <c r="B7" s="31" t="str">
        <f>IFERROR((INDEX(Prova01[Nome],MATCH(B$6,Prova01[Ranking],0),1)),"-")</f>
        <v>MILTON BITTENCOURT CANTANHEDE FILHO</v>
      </c>
      <c r="C7" s="32" t="str">
        <f>IFERROR((INDEX(Prova01[Nome],MATCH(C$6,Prova01[Ranking],0),1)),"-")</f>
        <v>GILVANDO JOSÉ LOURENÇO</v>
      </c>
      <c r="D7" s="32" t="str">
        <f>IFERROR((INDEX(Prova01[Nome],MATCH(D$6,Prova01[Ranking],0),1)),"-")</f>
        <v>EDSON LUIZ DE MOURA</v>
      </c>
      <c r="E7" s="32" t="str">
        <f>IFERROR((INDEX(Prova01[Nome],MATCH(E$6,Prova01[Ranking],0),1)),"-")</f>
        <v>MAURO CAMPOS MUNIZ</v>
      </c>
      <c r="F7" s="32" t="str">
        <f>IFERROR((INDEX(Prova01[Nome],MATCH(F$6,Prova01[Ranking],0),1)),"-")</f>
        <v>MAURY ANTONIO CEQUINEL JUNIOR</v>
      </c>
      <c r="G7" s="32" t="str">
        <f>IFERROR((INDEX(Prova01[Nome],MATCH(G$6,Prova01[Ranking],0),1)),"-")</f>
        <v>CARLOS ALBERTO BARRETO FILHO</v>
      </c>
      <c r="H7" s="32" t="str">
        <f>IFERROR((INDEX(Prova01[Nome],MATCH(H$6,Prova01[Ranking],0),1)),"-")</f>
        <v>RICARDO HELEN DA SILVA</v>
      </c>
      <c r="I7" s="33" t="str">
        <f>IFERROR((INDEX(Prova01[Nome],MATCH(I$6,Prova01[Ranking],0),1)),"-")</f>
        <v>LOURIVAL ALEIXO DOS REIS</v>
      </c>
    </row>
    <row r="8" spans="1:9">
      <c r="A8" s="42" t="s">
        <v>69</v>
      </c>
      <c r="B8" s="34" t="str">
        <f>IFERROR((INDEX(Prova02[Nome],MATCH(B$6,Prova02[Ranking],0),1)),"-")</f>
        <v>CARLOS HENRIQUE DE SIQUEIRA</v>
      </c>
      <c r="C8" s="35" t="str">
        <f>IFERROR((INDEX(Prova02[Nome],MATCH(C$6,Prova02[Ranking],0),1)),"-")</f>
        <v>MARLON HOMEM DE ASCENÇÃO</v>
      </c>
      <c r="D8" s="35" t="str">
        <f>IFERROR((INDEX(Prova02[Nome],MATCH(D$6,Prova02[Ranking],0),1)),"-")</f>
        <v>WAGNER MACEDO DE MOURA</v>
      </c>
      <c r="E8" s="35" t="str">
        <f>IFERROR((INDEX(Prova02[Nome],MATCH(E$6,Prova02[Ranking],0),1)),"-")</f>
        <v>GILVANDO JOSÉ LOURENÇO</v>
      </c>
      <c r="F8" s="35" t="str">
        <f>IFERROR((INDEX(Prova02[Nome],MATCH(F$6,Prova02[Ranking],0),1)),"-")</f>
        <v>ADALBERTO SANTOS FERREIRA</v>
      </c>
      <c r="G8" s="35" t="str">
        <f>IFERROR((INDEX(Prova02[Nome],MATCH(G$6,Prova02[Ranking],0),1)),"-")</f>
        <v>TALES DE NATAL GONDIM D'OLIVEIRA</v>
      </c>
      <c r="H8" s="35" t="str">
        <f>IFERROR((INDEX(Prova02[Nome],MATCH(H$6,Prova02[Ranking],0),1)),"-")</f>
        <v>ANTONIO JOSÉ ALGEBAILE</v>
      </c>
      <c r="I8" s="36" t="str">
        <f>IFERROR((INDEX(Prova02[Nome],MATCH(I$6,Prova02[Ranking],0),1)),"-")</f>
        <v>RILDO JOSÉ CATÃO DE AGUIAR</v>
      </c>
    </row>
    <row r="9" spans="1:9">
      <c r="A9" s="41" t="s">
        <v>103</v>
      </c>
      <c r="B9" s="31" t="str">
        <f>IFERROR((INDEX(Prova03[Nome],MATCH(B$6,Prova03[Ranking],0),1)),"-")</f>
        <v>ILUENY CONSTÂNCIO CHAVES DOS SANTOS</v>
      </c>
      <c r="C9" s="32" t="str">
        <f>IFERROR((INDEX(Prova03[Nome],MATCH(C$6,Prova03[Ranking],0),1)),"-")</f>
        <v>NEWTON NERY DOS SANTOS</v>
      </c>
      <c r="D9" s="32" t="str">
        <f>IFERROR((INDEX(Prova03[Nome],MATCH(D$6,Prova03[Ranking],0),1)),"-")</f>
        <v>DAMIANY DA FONSECA</v>
      </c>
      <c r="E9" s="32" t="str">
        <f>IFERROR((INDEX(Prova03[Nome],MATCH(E$6,Prova03[Ranking],0),1)),"-")</f>
        <v>BRUNO KAIPPER CERATTI</v>
      </c>
      <c r="F9" s="32" t="str">
        <f>IFERROR((INDEX(Prova03[Nome],MATCH(F$6,Prova03[Ranking],0),1)),"-")</f>
        <v>CARLOS ANDREY HOLANDA PEREIRA</v>
      </c>
      <c r="G9" s="32" t="str">
        <f>IFERROR((INDEX(Prova03[Nome],MATCH(G$6,Prova03[Ranking],0),1)),"-")</f>
        <v>EDUARDO ANDRÉ PEREIRA LIMA NORBERTO</v>
      </c>
      <c r="H9" s="32" t="str">
        <f>IFERROR((INDEX(Prova03[Nome],MATCH(H$6,Prova03[Ranking],0),1)),"-")</f>
        <v>OTACILIO PRATES NETO</v>
      </c>
      <c r="I9" s="33" t="str">
        <f>IFERROR((INDEX(Prova03[Nome],MATCH(I$6,Prova03[Ranking],0),1)),"-")</f>
        <v>LEANDRO CARVALHO DE CASTRO</v>
      </c>
    </row>
    <row r="10" spans="1:9">
      <c r="A10" s="42" t="s">
        <v>141</v>
      </c>
      <c r="B10" s="34" t="str">
        <f>IFERROR((INDEX(Prova04[Nome],MATCH(B$6,Prova04[Ranking],0),1)),"-")</f>
        <v>UITAN BARRETO ALVES</v>
      </c>
      <c r="C10" s="35" t="str">
        <f>IFERROR((INDEX(Prova04[Nome],MATCH(C$6,Prova04[Ranking],0),1)),"-")</f>
        <v>DOUGLAS MONTEIRO DE CASTRO</v>
      </c>
      <c r="D10" s="35" t="str">
        <f>IFERROR((INDEX(Prova04[Nome],MATCH(D$6,Prova04[Ranking],0),1)),"-")</f>
        <v>MARIVALDO FELIPE DE MELO</v>
      </c>
      <c r="E10" s="35" t="str">
        <f>IFERROR((INDEX(Prova04[Nome],MATCH(E$6,Prova04[Ranking],0),1)),"-")</f>
        <v>ILUENY CONSTÂNCIO CHAVES DOS SANTOS</v>
      </c>
      <c r="F10" s="35" t="str">
        <f>IFERROR((INDEX(Prova04[Nome],MATCH(F$6,Prova04[Ranking],0),1)),"-")</f>
        <v>ALLAN RICARDO SILVA DE SOUZA</v>
      </c>
      <c r="G10" s="35" t="str">
        <f>IFERROR((INDEX(Prova04[Nome],MATCH(G$6,Prova04[Ranking],0),1)),"-")</f>
        <v>VALMIR GOMES BENAYON JUNIOR</v>
      </c>
      <c r="H10" s="35" t="str">
        <f>IFERROR((INDEX(Prova04[Nome],MATCH(H$6,Prova04[Ranking],0),1)),"-")</f>
        <v>LUCAS MATIAS DE SOUZA BARCELLOS</v>
      </c>
      <c r="I10" s="36" t="str">
        <f>IFERROR((INDEX(Prova04[Nome],MATCH(I$6,Prova04[Ranking],0),1)),"-")</f>
        <v>LEANDRO CARVALHO DE CASTRO</v>
      </c>
    </row>
    <row r="11" spans="1:9">
      <c r="A11" s="41" t="s">
        <v>167</v>
      </c>
      <c r="B11" s="31" t="str">
        <f>IFERROR((INDEX(Prova05[Nome],MATCH(B$6,Prova05[Ranking],0),1)),"-")</f>
        <v>SEVERINO RAYMUNDO DE LUCENA NETO</v>
      </c>
      <c r="C11" s="32" t="str">
        <f>IFERROR((INDEX(Prova05[Nome],MATCH(C$6,Prova05[Ranking],0),1)),"-")</f>
        <v>MAURO CAMPOS MUNIZ</v>
      </c>
      <c r="D11" s="32" t="str">
        <f>IFERROR((INDEX(Prova05[Nome],MATCH(D$6,Prova05[Ranking],0),1)),"-")</f>
        <v>CARLOS ALBERTO BARRETO FILHO</v>
      </c>
      <c r="E11" s="32" t="str">
        <f>IFERROR((INDEX(Prova05[Nome],MATCH(E$6,Prova05[Ranking],0),1)),"-")</f>
        <v>RICARDO HELEN DA SILVA</v>
      </c>
      <c r="F11" s="32" t="str">
        <f>IFERROR((INDEX(Prova05[Nome],MATCH(F$6,Prova05[Ranking],0),1)),"-")</f>
        <v>JOSÉ DE MIRANDA COSTA</v>
      </c>
      <c r="G11" s="32" t="str">
        <f>IFERROR((INDEX(Prova05[Nome],MATCH(G$6,Prova05[Ranking],0),1)),"-")</f>
        <v>CARLOS ALBERTO DOS SANTOS DORNELLES</v>
      </c>
      <c r="H11" s="32" t="str">
        <f>IFERROR((INDEX(Prova05[Nome],MATCH(H$6,Prova05[Ranking],0),1)),"-")</f>
        <v>-</v>
      </c>
      <c r="I11" s="33" t="str">
        <f>IFERROR((INDEX(Prova05[Nome],MATCH(I$6,Prova05[Ranking],0),1)),"-")</f>
        <v>-</v>
      </c>
    </row>
    <row r="12" spans="1:9">
      <c r="A12" s="42" t="s">
        <v>170</v>
      </c>
      <c r="B12" s="34" t="str">
        <f>IFERROR((INDEX(Prova06[Nome],MATCH(B$6,Prova06[Ranking],0),1)),"-")</f>
        <v>CARLOS HENRIQUE DE SIQUEIRA</v>
      </c>
      <c r="C12" s="35" t="str">
        <f>IFERROR((INDEX(Prova06[Nome],MATCH(C$6,Prova06[Ranking],0),1)),"-")</f>
        <v>EVANDRO DE SANTA CRUZ ARRUDA</v>
      </c>
      <c r="D12" s="35" t="str">
        <f>IFERROR((INDEX(Prova06[Nome],MATCH(D$6,Prova06[Ranking],0),1)),"-")</f>
        <v>WAGNER MACEDO DE MOURA</v>
      </c>
      <c r="E12" s="35" t="str">
        <f>IFERROR((INDEX(Prova06[Nome],MATCH(E$6,Prova06[Ranking],0),1)),"-")</f>
        <v>LEONARDO ROCHA MIRANDA</v>
      </c>
      <c r="F12" s="35" t="str">
        <f>IFERROR((INDEX(Prova06[Nome],MATCH(F$6,Prova06[Ranking],0),1)),"-")</f>
        <v>MARLON HOMEM DE ASCENÇÃO</v>
      </c>
      <c r="G12" s="35" t="str">
        <f>IFERROR((INDEX(Prova06[Nome],MATCH(G$6,Prova06[Ranking],0),1)),"-")</f>
        <v>NELSON MENDES DE OLIVEIRA</v>
      </c>
      <c r="H12" s="35" t="str">
        <f>IFERROR((INDEX(Prova06[Nome],MATCH(H$6,Prova06[Ranking],0),1)),"-")</f>
        <v>ANTONIO JOSÉ ALGEBAILE</v>
      </c>
      <c r="I12" s="36" t="str">
        <f>IFERROR((INDEX(Prova06[Nome],MATCH(I$6,Prova06[Ranking],0),1)),"-")</f>
        <v>ALEXANDRE LESSA LIMA</v>
      </c>
    </row>
    <row r="13" spans="1:9">
      <c r="A13" s="41" t="s">
        <v>178</v>
      </c>
      <c r="B13" s="31" t="str">
        <f>IFERROR((INDEX(Prova07[Nome],MATCH(B$6,Prova07[Ranking],0),1)),"-")</f>
        <v>CARLOS HENRIQUE DE SIQUEIRA</v>
      </c>
      <c r="C13" s="32" t="str">
        <f>IFERROR((INDEX(Prova07[Nome],MATCH(C$6,Prova07[Ranking],0),1)),"-")</f>
        <v>NEWTON NERY DOS SANTOS</v>
      </c>
      <c r="D13" s="32" t="str">
        <f>IFERROR((INDEX(Prova07[Nome],MATCH(D$6,Prova07[Ranking],0),1)),"-")</f>
        <v>CARLOS ANDREY HOLANDA PEREIRA</v>
      </c>
      <c r="E13" s="32" t="str">
        <f>IFERROR((INDEX(Prova07[Nome],MATCH(E$6,Prova07[Ranking],0),1)),"-")</f>
        <v>GLAUCIO FERNANDO BRITO OLIVEIRA</v>
      </c>
      <c r="F13" s="32" t="str">
        <f>IFERROR((INDEX(Prova07[Nome],MATCH(F$6,Prova07[Ranking],0),1)),"-")</f>
        <v>ROMULO MIRANDA ALVIM</v>
      </c>
      <c r="G13" s="32" t="str">
        <f>IFERROR((INDEX(Prova07[Nome],MATCH(G$6,Prova07[Ranking],0),1)),"-")</f>
        <v>ALYSSON MATTJE</v>
      </c>
      <c r="H13" s="32" t="str">
        <f>IFERROR((INDEX(Prova07[Nome],MATCH(H$6,Prova07[Ranking],0),1)),"-")</f>
        <v>OTACILIO PRATES NETO</v>
      </c>
      <c r="I13" s="33" t="str">
        <f>IFERROR((INDEX(Prova07[Nome],MATCH(I$6,Prova07[Ranking],0),1)),"-")</f>
        <v>EDUARDO ANDRÉ PEREIRA LIMA NORBERTO</v>
      </c>
    </row>
    <row r="14" spans="1:9">
      <c r="A14" s="42" t="s">
        <v>179</v>
      </c>
      <c r="B14" s="34" t="str">
        <f>IFERROR((INDEX(Prova08[Nome],MATCH(B$6,Prova08[Ranking],0),1)),"-")</f>
        <v>UITAN BARRETO ALVES</v>
      </c>
      <c r="C14" s="35" t="str">
        <f>IFERROR((INDEX(Prova08[Nome],MATCH(C$6,Prova08[Ranking],0),1)),"-")</f>
        <v>DOUGLAS MONTEIRO DE CASTRO</v>
      </c>
      <c r="D14" s="35" t="str">
        <f>IFERROR((INDEX(Prova08[Nome],MATCH(D$6,Prova08[Ranking],0),1)),"-")</f>
        <v>TERCIO GOMES RABELO</v>
      </c>
      <c r="E14" s="35" t="str">
        <f>IFERROR((INDEX(Prova08[Nome],MATCH(E$6,Prova08[Ranking],0),1)),"-")</f>
        <v>GLAUCIO FERNANDO BRITO OLIVEIRA</v>
      </c>
      <c r="F14" s="35" t="str">
        <f>IFERROR((INDEX(Prova08[Nome],MATCH(F$6,Prova08[Ranking],0),1)),"-")</f>
        <v>FRANCISCO WASHINGTON TORRES ARAÚJO JÚNIOR</v>
      </c>
      <c r="G14" s="35" t="str">
        <f>IFERROR((INDEX(Prova08[Nome],MATCH(G$6,Prova08[Ranking],0),1)),"-")</f>
        <v>FELIPE LIMA SANTOS</v>
      </c>
      <c r="H14" s="35" t="str">
        <f>IFERROR((INDEX(Prova08[Nome],MATCH(H$6,Prova08[Ranking],0),1)),"-")</f>
        <v>ADRIANO MARABUCO DE ALBUQUERQUE LIMA</v>
      </c>
      <c r="I14" s="36" t="str">
        <f>IFERROR((INDEX(Prova08[Nome],MATCH(I$6,Prova08[Ranking],0),1)),"-")</f>
        <v>TALES DE NATAL GONDIM D'OLIVEIRA</v>
      </c>
    </row>
    <row r="15" spans="1:9">
      <c r="A15" s="41" t="s">
        <v>183</v>
      </c>
      <c r="B15" s="31" t="str">
        <f>IFERROR((INDEX(Prova09[Nome],MATCH(B$6,Prova09[Ranking],0),1)),"-")</f>
        <v>SEVERINO RAYMUNDO DE LUCENA NETO</v>
      </c>
      <c r="C15" s="32" t="str">
        <f>IFERROR((INDEX(Prova09[Nome],MATCH(C$6,Prova09[Ranking],0),1)),"-")</f>
        <v>JOSÉ DE MIRANDA COSTA</v>
      </c>
      <c r="D15" s="32" t="str">
        <f>IFERROR((INDEX(Prova09[Nome],MATCH(D$6,Prova09[Ranking],0),1)),"-")</f>
        <v>CARLOS ALBERTO BARRETO FILHO</v>
      </c>
      <c r="E15" s="32" t="str">
        <f>IFERROR((INDEX(Prova09[Nome],MATCH(E$6,Prova09[Ranking],0),1)),"-")</f>
        <v>FRANCISCO JAYME DE AGUIAR NETO</v>
      </c>
      <c r="F15" s="32" t="str">
        <f>IFERROR((INDEX(Prova09[Nome],MATCH(F$6,Prova09[Ranking],0),1)),"-")</f>
        <v>EDSON LUIZ DE MOURA</v>
      </c>
      <c r="G15" s="32" t="str">
        <f>IFERROR((INDEX(Prova09[Nome],MATCH(G$6,Prova09[Ranking],0),1)),"-")</f>
        <v>RICARDO HELEN DA SILVA</v>
      </c>
      <c r="H15" s="32" t="str">
        <f>IFERROR((INDEX(Prova09[Nome],MATCH(H$6,Prova09[Ranking],0),1)),"-")</f>
        <v>ANTÔNIO FIRMINO PEREIRA DE NOVAIS</v>
      </c>
      <c r="I15" s="33" t="str">
        <f>IFERROR((INDEX(Prova09[Nome],MATCH(I$6,Prova09[Ranking],0),1)),"-")</f>
        <v>-</v>
      </c>
    </row>
    <row r="16" spans="1:9">
      <c r="A16" s="42" t="s">
        <v>185</v>
      </c>
      <c r="B16" s="34" t="str">
        <f>IFERROR((INDEX(Prova10[Nome],MATCH(B$6,Prova10[Ranking],0),1)),"-")</f>
        <v>SEVERINO RAYMUNDO DE LUCENA NETO</v>
      </c>
      <c r="C16" s="35" t="str">
        <f>IFERROR((INDEX(Prova10[Nome],MATCH(C$6,Prova10[Ranking],0),1)),"-")</f>
        <v>CARLOS HENRIQUE DE SIQUEIRA</v>
      </c>
      <c r="D16" s="35" t="str">
        <f>IFERROR((INDEX(Prova10[Nome],MATCH(D$6,Prova10[Ranking],0),1)),"-")</f>
        <v>MARLON HOMEM DE ASCENÇÃO</v>
      </c>
      <c r="E16" s="35" t="str">
        <f>IFERROR((INDEX(Prova10[Nome],MATCH(E$6,Prova10[Ranking],0),1)),"-")</f>
        <v>LEONARDO ROCHA MIRANDA</v>
      </c>
      <c r="F16" s="35" t="str">
        <f>IFERROR((INDEX(Prova10[Nome],MATCH(F$6,Prova10[Ranking],0),1)),"-")</f>
        <v>ANTONIO JOSÉ ALGEBAILE</v>
      </c>
      <c r="G16" s="35" t="str">
        <f>IFERROR((INDEX(Prova10[Nome],MATCH(G$6,Prova10[Ranking],0),1)),"-")</f>
        <v>LEONARDO BRAGA DE VINCENZI</v>
      </c>
      <c r="H16" s="35" t="str">
        <f>IFERROR((INDEX(Prova10[Nome],MATCH(H$6,Prova10[Ranking],0),1)),"-")</f>
        <v>SEVERIANO DUARTE JUNIOR</v>
      </c>
      <c r="I16" s="36" t="str">
        <f>IFERROR((INDEX(Prova10[Nome],MATCH(I$6,Prova10[Ranking],0),1)),"-")</f>
        <v>ALEXANDRE LESSA LIMA</v>
      </c>
    </row>
    <row r="17" spans="1:9">
      <c r="A17" s="41" t="s">
        <v>190</v>
      </c>
      <c r="B17" s="31" t="str">
        <f>IFERROR((INDEX(Prova11[Nome],MATCH(B$6,Prova11[Ranking],0),1)),"-")</f>
        <v>NEWTON NERY DOS SANTOS</v>
      </c>
      <c r="C17" s="32" t="str">
        <f>IFERROR((INDEX(Prova11[Nome],MATCH(C$6,Prova11[Ranking],0),1)),"-")</f>
        <v>BRUNO KAIPPER CERATTI</v>
      </c>
      <c r="D17" s="32" t="str">
        <f>IFERROR((INDEX(Prova11[Nome],MATCH(D$6,Prova11[Ranking],0),1)),"-")</f>
        <v>DIEGO SÁ DE MOURA</v>
      </c>
      <c r="E17" s="32" t="str">
        <f>IFERROR((INDEX(Prova11[Nome],MATCH(E$6,Prova11[Ranking],0),1)),"-")</f>
        <v>SÉRGIO HENRIQUE PIO DE SALES</v>
      </c>
      <c r="F17" s="32" t="str">
        <f>IFERROR((INDEX(Prova11[Nome],MATCH(F$6,Prova11[Ranking],0),1)),"-")</f>
        <v>CARLOS HENRIQUE DE SIQUEIRA</v>
      </c>
      <c r="G17" s="32" t="str">
        <f>IFERROR((INDEX(Prova11[Nome],MATCH(G$6,Prova11[Ranking],0),1)),"-")</f>
        <v>OTACILIO PRATES NETO</v>
      </c>
      <c r="H17" s="32" t="str">
        <f>IFERROR((INDEX(Prova11[Nome],MATCH(H$6,Prova11[Ranking],0),1)),"-")</f>
        <v>GLAUCIO FERNANDO BRITO OLIVEIRA</v>
      </c>
      <c r="I17" s="33" t="str">
        <f>IFERROR((INDEX(Prova11[Nome],MATCH(I$6,Prova11[Ranking],0),1)),"-")</f>
        <v>ALAN FERNANDES PIMENTA</v>
      </c>
    </row>
    <row r="18" spans="1:9">
      <c r="A18" s="42" t="s">
        <v>191</v>
      </c>
      <c r="B18" s="34" t="str">
        <f>IFERROR((INDEX(Prova12[Nome],MATCH(B$6,Prova12[Ranking],0),1)),"-")</f>
        <v>UITAN BARRETO ALVES</v>
      </c>
      <c r="C18" s="35" t="str">
        <f>IFERROR((INDEX(Prova12[Nome],MATCH(C$6,Prova12[Ranking],0),1)),"-")</f>
        <v>LUCAS MATIAS DE SOUZA BARCELLOS</v>
      </c>
      <c r="D18" s="35" t="str">
        <f>IFERROR((INDEX(Prova12[Nome],MATCH(D$6,Prova12[Ranking],0),1)),"-")</f>
        <v>DIEGO SÁ DE MOURA</v>
      </c>
      <c r="E18" s="35" t="str">
        <f>IFERROR((INDEX(Prova12[Nome],MATCH(E$6,Prova12[Ranking],0),1)),"-")</f>
        <v>DOUGLAS MONTEIRO DE CASTRO</v>
      </c>
      <c r="F18" s="35" t="str">
        <f>IFERROR((INDEX(Prova12[Nome],MATCH(F$6,Prova12[Ranking],0),1)),"-")</f>
        <v>BRUNO RIBEIRO MARQUES</v>
      </c>
      <c r="G18" s="35" t="str">
        <f>IFERROR((INDEX(Prova12[Nome],MATCH(G$6,Prova12[Ranking],0),1)),"-")</f>
        <v>ARTHUR ROSA RIBEIRO CUNHA</v>
      </c>
      <c r="H18" s="35" t="str">
        <f>IFERROR((INDEX(Prova12[Nome],MATCH(H$6,Prova12[Ranking],0),1)),"-")</f>
        <v>FILIPE LUNARI CUNHA DE ARAÚJO COSTA</v>
      </c>
      <c r="I18" s="36" t="str">
        <f>IFERROR((INDEX(Prova12[Nome],MATCH(I$6,Prova12[Ranking],0),1)),"-")</f>
        <v>ANDRÉ ELIAS GARCIA SANTANA</v>
      </c>
    </row>
    <row r="19" spans="1:9">
      <c r="A19" s="41" t="s">
        <v>193</v>
      </c>
      <c r="B19" s="31" t="str">
        <f>IFERROR((INDEX(Prova13[Nome],MATCH(B$6,Prova13[Ranking],0),1)),"-")</f>
        <v>SEVERINO RAYMUNDO DE LUCENA NETO</v>
      </c>
      <c r="C19" s="32" t="str">
        <f>IFERROR((INDEX(Prova13[Nome],MATCH(C$6,Prova13[Ranking],0),1)),"-")</f>
        <v>MAURO CAMPOS MUNIZ</v>
      </c>
      <c r="D19" s="32" t="str">
        <f>IFERROR((INDEX(Prova13[Nome],MATCH(D$6,Prova13[Ranking],0),1)),"-")</f>
        <v>JOSÉ DE MIRANDA COSTA</v>
      </c>
      <c r="E19" s="32" t="str">
        <f>IFERROR((INDEX(Prova13[Nome],MATCH(E$6,Prova13[Ranking],0),1)),"-")</f>
        <v>MAURY ANTONIO CEQUINEL JUNIOR</v>
      </c>
      <c r="F19" s="32" t="str">
        <f>IFERROR((INDEX(Prova13[Nome],MATCH(F$6,Prova13[Ranking],0),1)),"-")</f>
        <v>CARLOS ALBERTO BARRETO FILHO</v>
      </c>
      <c r="G19" s="32" t="str">
        <f>IFERROR((INDEX(Prova13[Nome],MATCH(G$6,Prova13[Ranking],0),1)),"-")</f>
        <v>RICARDO HELEN DA SILVA</v>
      </c>
      <c r="H19" s="32" t="str">
        <f>IFERROR((INDEX(Prova13[Nome],MATCH(H$6,Prova13[Ranking],0),1)),"-")</f>
        <v>-</v>
      </c>
      <c r="I19" s="33" t="str">
        <f>IFERROR((INDEX(Prova13[Nome],MATCH(I$6,Prova13[Ranking],0),1)),"-")</f>
        <v>-</v>
      </c>
    </row>
    <row r="20" spans="1:9">
      <c r="A20" s="42" t="s">
        <v>195</v>
      </c>
      <c r="B20" s="34" t="str">
        <f>IFERROR((INDEX(Prova14[Nome],MATCH(B$6,Prova14[Ranking],0),1)),"-")</f>
        <v>CARLOS HENRIQUE DE SIQUEIRA</v>
      </c>
      <c r="C20" s="35" t="str">
        <f>IFERROR((INDEX(Prova14[Nome],MATCH(C$6,Prova14[Ranking],0),1)),"-")</f>
        <v>WAGNER MACEDO DE MOURA</v>
      </c>
      <c r="D20" s="35" t="str">
        <f>IFERROR((INDEX(Prova14[Nome],MATCH(D$6,Prova14[Ranking],0),1)),"-")</f>
        <v>MARLON HOMEM DE ASCENÇÃO</v>
      </c>
      <c r="E20" s="35" t="str">
        <f>IFERROR((INDEX(Prova14[Nome],MATCH(E$6,Prova14[Ranking],0),1)),"-")</f>
        <v>MAURO CAMPOS MUNIZ</v>
      </c>
      <c r="F20" s="35" t="str">
        <f>IFERROR((INDEX(Prova14[Nome],MATCH(F$6,Prova14[Ranking],0),1)),"-")</f>
        <v>LEONARDO ROCHA MIRANDA</v>
      </c>
      <c r="G20" s="35" t="str">
        <f>IFERROR((INDEX(Prova14[Nome],MATCH(G$6,Prova14[Ranking],0),1)),"-")</f>
        <v>ANTONIO JOSÉ ALGEBAILE</v>
      </c>
      <c r="H20" s="35" t="str">
        <f>IFERROR((INDEX(Prova14[Nome],MATCH(H$6,Prova14[Ranking],0),1)),"-")</f>
        <v>LEONARDO BRAGA DE VINCENZI</v>
      </c>
      <c r="I20" s="36" t="str">
        <f>IFERROR((INDEX(Prova14[Nome],MATCH(I$6,Prova14[Ranking],0),1)),"-")</f>
        <v>ALEXANDRE LESSA LIMA</v>
      </c>
    </row>
    <row r="21" spans="1:9">
      <c r="A21" s="41" t="s">
        <v>196</v>
      </c>
      <c r="B21" s="31" t="str">
        <f>IFERROR((INDEX(Prova15[Nome],MATCH(B$6,Prova15[Ranking],0),1)),"-")</f>
        <v>DIEGO SÁ DE MOURA</v>
      </c>
      <c r="C21" s="32" t="str">
        <f>IFERROR((INDEX(Prova15[Nome],MATCH(C$6,Prova15[Ranking],0),1)),"-")</f>
        <v>BRUNO KAIPPER CERATTI</v>
      </c>
      <c r="D21" s="32" t="str">
        <f>IFERROR((INDEX(Prova15[Nome],MATCH(D$6,Prova15[Ranking],0),1)),"-")</f>
        <v>NEWTON NERY DOS SANTOS</v>
      </c>
      <c r="E21" s="32" t="str">
        <f>IFERROR((INDEX(Prova15[Nome],MATCH(E$6,Prova15[Ranking],0),1)),"-")</f>
        <v>CARLOS HENRIQUE DE SIQUEIRA</v>
      </c>
      <c r="F21" s="32" t="str">
        <f>IFERROR((INDEX(Prova15[Nome],MATCH(F$6,Prova15[Ranking],0),1)),"-")</f>
        <v>SÉRGIO HENRIQUE PIO DE SALES</v>
      </c>
      <c r="G21" s="32" t="str">
        <f>IFERROR((INDEX(Prova15[Nome],MATCH(G$6,Prova15[Ranking],0),1)),"-")</f>
        <v>DAMIANY DA FONSECA</v>
      </c>
      <c r="H21" s="32" t="str">
        <f>IFERROR((INDEX(Prova15[Nome],MATCH(H$6,Prova15[Ranking],0),1)),"-")</f>
        <v>CARLOS ANDREY HOLANDA PEREIRA</v>
      </c>
      <c r="I21" s="33" t="str">
        <f>IFERROR((INDEX(Prova15[Nome],MATCH(I$6,Prova15[Ranking],0),1)),"-")</f>
        <v>ALAN FERNANDES PIMENTA</v>
      </c>
    </row>
    <row r="22" spans="1:9">
      <c r="A22" s="42" t="s">
        <v>199</v>
      </c>
      <c r="B22" s="34" t="str">
        <f>IFERROR((INDEX(Prova16[Nome],MATCH(B$6,Prova16[Ranking],0),1)),"-")</f>
        <v>UITAN BARRETO ALVES</v>
      </c>
      <c r="C22" s="35" t="str">
        <f>IFERROR((INDEX(Prova16[Nome],MATCH(C$6,Prova16[Ranking],0),1)),"-")</f>
        <v>DOUGLAS MONTEIRO DE CASTRO</v>
      </c>
      <c r="D22" s="35" t="str">
        <f>IFERROR((INDEX(Prova16[Nome],MATCH(D$6,Prova16[Ranking],0),1)),"-")</f>
        <v>BRUNO KAIPPER CERATTI</v>
      </c>
      <c r="E22" s="35" t="str">
        <f>IFERROR((INDEX(Prova16[Nome],MATCH(E$6,Prova16[Ranking],0),1)),"-")</f>
        <v>DIEGO SÁ DE MOURA</v>
      </c>
      <c r="F22" s="35" t="str">
        <f>IFERROR((INDEX(Prova16[Nome],MATCH(F$6,Prova16[Ranking],0),1)),"-")</f>
        <v>ADRIANO MARABUCO DE ALBUQUERQUE LIMA</v>
      </c>
      <c r="G22" s="35" t="str">
        <f>IFERROR((INDEX(Prova16[Nome],MATCH(G$6,Prova16[Ranking],0),1)),"-")</f>
        <v>JESCE JOHN DA SILVA BORGES</v>
      </c>
      <c r="H22" s="35" t="str">
        <f>IFERROR((INDEX(Prova16[Nome],MATCH(H$6,Prova16[Ranking],0),1)),"-")</f>
        <v>BRUNO RIBEIRO MARQUES</v>
      </c>
      <c r="I22" s="36" t="str">
        <f>IFERROR((INDEX(Prova16[Nome],MATCH(I$6,Prova16[Ranking],0),1)),"-")</f>
        <v>ARTHUR ROSA RIBEIRO CUNHA</v>
      </c>
    </row>
    <row r="23" spans="1:9">
      <c r="A23" s="41" t="s">
        <v>201</v>
      </c>
      <c r="B23" s="31" t="str">
        <f>IFERROR((INDEX(Prova17[Nome],MATCH(B$6,Prova17[Ranking],0),1)),"-")</f>
        <v>RJ</v>
      </c>
      <c r="C23" s="32" t="str">
        <f>IFERROR((INDEX(Prova17[Nome],MATCH(C$6,Prova17[Ranking],0),1)),"-")</f>
        <v>DF</v>
      </c>
      <c r="D23" s="32" t="str">
        <f>IFERROR((INDEX(Prova17[Nome],MATCH(D$6,Prova17[Ranking],0),1)),"-")</f>
        <v>RN</v>
      </c>
      <c r="E23" s="32" t="str">
        <f>IFERROR((INDEX(Prova17[Nome],MATCH(E$6,Prova17[Ranking],0),1)),"-")</f>
        <v>GO</v>
      </c>
      <c r="F23" s="32" t="str">
        <f>IFERROR((INDEX(Prova17[Nome],MATCH(F$6,Prova17[Ranking],0),1)),"-")</f>
        <v>RS</v>
      </c>
      <c r="G23" s="32" t="str">
        <f>IFERROR((INDEX(Prova17[Nome],MATCH(G$6,Prova17[Ranking],0),1)),"-")</f>
        <v>-</v>
      </c>
      <c r="H23" s="32" t="str">
        <f>IFERROR((INDEX(Prova17[Nome],MATCH(H$6,Prova17[Ranking],0),1)),"-")</f>
        <v>-</v>
      </c>
      <c r="I23" s="33" t="str">
        <f>IFERROR((INDEX(Prova17[Nome],MATCH(I$6,Prova17[Ranking],0),1)),"-")</f>
        <v>-</v>
      </c>
    </row>
    <row r="24" spans="1:9">
      <c r="A24" s="42" t="s">
        <v>203</v>
      </c>
      <c r="B24" s="34" t="str">
        <f>IFERROR((INDEX(Prova18[Nome],MATCH(B$6,Prova18[Ranking],0),1)),"-")</f>
        <v>RN</v>
      </c>
      <c r="C24" s="35" t="str">
        <f>IFERROR((INDEX(Prova18[Nome],MATCH(C$6,Prova18[Ranking],0),1)),"-")</f>
        <v>BA</v>
      </c>
      <c r="D24" s="35" t="str">
        <f>IFERROR((INDEX(Prova18[Nome],MATCH(D$6,Prova18[Ranking],0),1)),"-")</f>
        <v>DF</v>
      </c>
      <c r="E24" s="35" t="str">
        <f>IFERROR((INDEX(Prova18[Nome],MATCH(E$6,Prova18[Ranking],0),1)),"-")</f>
        <v>RJ</v>
      </c>
      <c r="F24" s="35" t="str">
        <f>IFERROR((INDEX(Prova18[Nome],MATCH(F$6,Prova18[Ranking],0),1)),"-")</f>
        <v>PE</v>
      </c>
      <c r="G24" s="35" t="str">
        <f>IFERROR((INDEX(Prova18[Nome],MATCH(G$6,Prova18[Ranking],0),1)),"-")</f>
        <v>MT</v>
      </c>
      <c r="H24" s="35" t="str">
        <f>IFERROR((INDEX(Prova18[Nome],MATCH(H$6,Prova18[Ranking],0),1)),"-")</f>
        <v>PB</v>
      </c>
      <c r="I24" s="36" t="str">
        <f>IFERROR((INDEX(Prova18[Nome],MATCH(I$6,Prova18[Ranking],0),1)),"-")</f>
        <v>RS</v>
      </c>
    </row>
    <row r="25" spans="1:9">
      <c r="A25" s="41" t="s">
        <v>204</v>
      </c>
      <c r="B25" s="31" t="str">
        <f>IFERROR((INDEX(Prova19[Nome],MATCH(B$6,Prova19[Ranking],0),1)),"-")</f>
        <v>PE</v>
      </c>
      <c r="C25" s="32" t="str">
        <f>IFERROR((INDEX(Prova19[Nome],MATCH(C$6,Prova19[Ranking],0),1)),"-")</f>
        <v>AM</v>
      </c>
      <c r="D25" s="32" t="str">
        <f>IFERROR((INDEX(Prova19[Nome],MATCH(D$6,Prova19[Ranking],0),1)),"-")</f>
        <v>SC</v>
      </c>
      <c r="E25" s="32" t="str">
        <f>IFERROR((INDEX(Prova19[Nome],MATCH(E$6,Prova19[Ranking],0),1)),"-")</f>
        <v>RN</v>
      </c>
      <c r="F25" s="32" t="str">
        <f>IFERROR((INDEX(Prova19[Nome],MATCH(F$6,Prova19[Ranking],0),1)),"-")</f>
        <v>PI</v>
      </c>
      <c r="G25" s="32" t="str">
        <f>IFERROR((INDEX(Prova19[Nome],MATCH(G$6,Prova19[Ranking],0),1)),"-")</f>
        <v>RJ</v>
      </c>
      <c r="H25" s="32" t="str">
        <f>IFERROR((INDEX(Prova19[Nome],MATCH(H$6,Prova19[Ranking],0),1)),"-")</f>
        <v>DF</v>
      </c>
      <c r="I25" s="33" t="str">
        <f>IFERROR((INDEX(Prova19[Nome],MATCH(I$6,Prova19[Ranking],0),1)),"-")</f>
        <v>RS</v>
      </c>
    </row>
    <row r="26" spans="1:9">
      <c r="A26" s="42" t="s">
        <v>205</v>
      </c>
      <c r="B26" s="34" t="str">
        <f>IFERROR((INDEX(Prova20[Nome],MATCH(B$6,Prova20[Ranking],0),1)),"-")</f>
        <v>RJ</v>
      </c>
      <c r="C26" s="35" t="str">
        <f>IFERROR((INDEX(Prova20[Nome],MATCH(C$6,Prova20[Ranking],0),1)),"-")</f>
        <v>PE</v>
      </c>
      <c r="D26" s="35" t="str">
        <f>IFERROR((INDEX(Prova20[Nome],MATCH(D$6,Prova20[Ranking],0),1)),"-")</f>
        <v>DF</v>
      </c>
      <c r="E26" s="35" t="str">
        <f>IFERROR((INDEX(Prova20[Nome],MATCH(E$6,Prova20[Ranking],0),1)),"-")</f>
        <v>GO</v>
      </c>
      <c r="F26" s="35" t="str">
        <f>IFERROR((INDEX(Prova20[Nome],MATCH(F$6,Prova20[Ranking],0),1)),"-")</f>
        <v>RN</v>
      </c>
      <c r="G26" s="35" t="str">
        <f>IFERROR((INDEX(Prova20[Nome],MATCH(G$6,Prova20[Ranking],0),1)),"-")</f>
        <v>MA</v>
      </c>
      <c r="H26" s="35" t="str">
        <f>IFERROR((INDEX(Prova20[Nome],MATCH(H$6,Prova20[Ranking],0),1)),"-")</f>
        <v>PI</v>
      </c>
      <c r="I26" s="36" t="str">
        <f>IFERROR((INDEX(Prova20[Nome],MATCH(I$6,Prova20[Ranking],0),1)),"-")</f>
        <v>-</v>
      </c>
    </row>
    <row r="27" spans="1:9">
      <c r="A27" s="41" t="s">
        <v>207</v>
      </c>
      <c r="B27" s="31" t="str">
        <f>IFERROR((INDEX(Prova21[Nome],MATCH(B$6,Prova21[Ranking],0),1)),"-")</f>
        <v>RN</v>
      </c>
      <c r="C27" s="32" t="str">
        <f>IFERROR((INDEX(Prova21[Nome],MATCH(C$6,Prova21[Ranking],0),1)),"-")</f>
        <v>RJ</v>
      </c>
      <c r="D27" s="32" t="str">
        <f>IFERROR((INDEX(Prova21[Nome],MATCH(D$6,Prova21[Ranking],0),1)),"-")</f>
        <v>PB</v>
      </c>
      <c r="E27" s="32" t="str">
        <f>IFERROR((INDEX(Prova21[Nome],MATCH(E$6,Prova21[Ranking],0),1)),"-")</f>
        <v>DF</v>
      </c>
      <c r="F27" s="32" t="str">
        <f>IFERROR((INDEX(Prova21[Nome],MATCH(F$6,Prova21[Ranking],0),1)),"-")</f>
        <v>GO</v>
      </c>
      <c r="G27" s="32" t="str">
        <f>IFERROR((INDEX(Prova21[Nome],MATCH(G$6,Prova21[Ranking],0),1)),"-")</f>
        <v>MT</v>
      </c>
      <c r="H27" s="32" t="str">
        <f>IFERROR((INDEX(Prova21[Nome],MATCH(H$6,Prova21[Ranking],0),1)),"-")</f>
        <v>MA</v>
      </c>
      <c r="I27" s="33" t="str">
        <f>IFERROR((INDEX(Prova21[Nome],MATCH(I$6,Prova21[Ranking],0),1)),"-")</f>
        <v>-</v>
      </c>
    </row>
    <row r="28" spans="1:9">
      <c r="A28" s="42" t="s">
        <v>208</v>
      </c>
      <c r="B28" s="34" t="str">
        <f>IFERROR((INDEX(Prova22[Nome],MATCH(B$6,Prova22[Ranking],0),1)),"-")</f>
        <v>BA</v>
      </c>
      <c r="C28" s="35" t="str">
        <f>IFERROR((INDEX(Prova22[Nome],MATCH(C$6,Prova22[Ranking],0),1)),"-")</f>
        <v>AM</v>
      </c>
      <c r="D28" s="35" t="str">
        <f>IFERROR((INDEX(Prova22[Nome],MATCH(D$6,Prova22[Ranking],0),1)),"-")</f>
        <v>PI</v>
      </c>
      <c r="E28" s="35" t="str">
        <f>IFERROR((INDEX(Prova22[Nome],MATCH(E$6,Prova22[Ranking],0),1)),"-")</f>
        <v>TCU</v>
      </c>
      <c r="F28" s="35" t="str">
        <f>IFERROR((INDEX(Prova22[Nome],MATCH(F$6,Prova22[Ranking],0),1)),"-")</f>
        <v>RJ</v>
      </c>
      <c r="G28" s="35" t="str">
        <f>IFERROR((INDEX(Prova22[Nome],MATCH(G$6,Prova22[Ranking],0),1)),"-")</f>
        <v>PE</v>
      </c>
      <c r="H28" s="35" t="str">
        <f>IFERROR((INDEX(Prova22[Nome],MATCH(H$6,Prova22[Ranking],0),1)),"-")</f>
        <v>RN</v>
      </c>
      <c r="I28" s="36" t="str">
        <f>IFERROR((INDEX(Prova22[Nome],MATCH(I$6,Prova22[Ranking],0),1)),"-")</f>
        <v>MT</v>
      </c>
    </row>
    <row r="29" spans="1:9">
      <c r="A29" s="41" t="s">
        <v>209</v>
      </c>
      <c r="B29" s="31" t="str">
        <f>IFERROR((INDEX(Prova23[Nome],MATCH(B$6,Prova23[Ranking],0),1)),"-")</f>
        <v>JOSMARINA CÂMARA FEITOSA</v>
      </c>
      <c r="C29" s="32" t="str">
        <f>IFERROR((INDEX(Prova23[Nome],MATCH(C$6,Prova23[Ranking],0),1)),"-")</f>
        <v>FLAVIA DE BRITO ALBUQUERQUE</v>
      </c>
      <c r="D29" s="32" t="str">
        <f>IFERROR((INDEX(Prova23[Nome],MATCH(D$6,Prova23[Ranking],0),1)),"-")</f>
        <v>NOEMI CALDAS BAHIA FALCÃO</v>
      </c>
      <c r="E29" s="32" t="str">
        <f>IFERROR((INDEX(Prova23[Nome],MATCH(E$6,Prova23[Ranking],0),1)),"-")</f>
        <v>SELVA SILVEIRA DE QUEIROZ</v>
      </c>
      <c r="F29" s="32" t="str">
        <f>IFERROR((INDEX(Prova23[Nome],MATCH(F$6,Prova23[Ranking],0),1)),"-")</f>
        <v>MARGARIDA RODRIGUES FERREIRA</v>
      </c>
      <c r="G29" s="32" t="str">
        <f>IFERROR((INDEX(Prova23[Nome],MATCH(G$6,Prova23[Ranking],0),1)),"-")</f>
        <v>OLGA CRISTINA VIEIRA DA FONSECA E CAIXETA</v>
      </c>
      <c r="H29" s="32" t="str">
        <f>IFERROR((INDEX(Prova23[Nome],MATCH(H$6,Prova23[Ranking],0),1)),"-")</f>
        <v>LILIANE MORAES PERILO</v>
      </c>
      <c r="I29" s="33" t="str">
        <f>IFERROR((INDEX(Prova23[Nome],MATCH(I$6,Prova23[Ranking],0),1)),"-")</f>
        <v>ELIZABETH NUNES REGO</v>
      </c>
    </row>
    <row r="30" spans="1:9">
      <c r="A30" s="42" t="s">
        <v>220</v>
      </c>
      <c r="B30" s="34" t="str">
        <f>IFERROR((INDEX(Prova24[Nome],MATCH(B$6,Prova24[Ranking],0),1)),"-")</f>
        <v>VIVIANE BRUM SILVA</v>
      </c>
      <c r="C30" s="35" t="str">
        <f>IFERROR((INDEX(Prova24[Nome],MATCH(C$6,Prova24[Ranking],0),1)),"-")</f>
        <v>SANDRA VERAS DE AZEVEDO</v>
      </c>
      <c r="D30" s="35" t="str">
        <f>IFERROR((INDEX(Prova24[Nome],MATCH(D$6,Prova24[Ranking],0),1)),"-")</f>
        <v>PATRICIA MARIA SKOLAUDE CORREA</v>
      </c>
      <c r="E30" s="35" t="str">
        <f>IFERROR((INDEX(Prova24[Nome],MATCH(E$6,Prova24[Ranking],0),1)),"-")</f>
        <v>RAQUEL ALVES DE MOURA</v>
      </c>
      <c r="F30" s="35" t="str">
        <f>IFERROR((INDEX(Prova24[Nome],MATCH(F$6,Prova24[Ranking],0),1)),"-")</f>
        <v>ROSANA RESENDE BRANDÃO</v>
      </c>
      <c r="G30" s="35" t="str">
        <f>IFERROR((INDEX(Prova24[Nome],MATCH(G$6,Prova24[Ranking],0),1)),"-")</f>
        <v>JOSMARINA CÂMARA FEITOSA</v>
      </c>
      <c r="H30" s="35" t="str">
        <f>IFERROR((INDEX(Prova24[Nome],MATCH(H$6,Prova24[Ranking],0),1)),"-")</f>
        <v>MAYRA VELOSO PORTO PIRES DE OLIVEIRA</v>
      </c>
      <c r="I30" s="36" t="str">
        <f>IFERROR((INDEX(Prova24[Nome],MATCH(I$6,Prova24[Ranking],0),1)),"-")</f>
        <v>GLACE SILVA AUGUSTA PIMENTEL</v>
      </c>
    </row>
    <row r="31" spans="1:9">
      <c r="A31" s="41" t="s">
        <v>239</v>
      </c>
      <c r="B31" s="31" t="str">
        <f>IFERROR((INDEX(Prova25[Nome],MATCH(B$6,Prova25[Ranking],0),1)),"-")</f>
        <v>SANDRA VERAS DE AZEVEDO</v>
      </c>
      <c r="C31" s="32" t="str">
        <f>IFERROR((INDEX(Prova25[Nome],MATCH(C$6,Prova25[Ranking],0),1)),"-")</f>
        <v>ALESSANDRA ANTONY DE QUEIROZ</v>
      </c>
      <c r="D31" s="32" t="str">
        <f>IFERROR((INDEX(Prova25[Nome],MATCH(D$6,Prova25[Ranking],0),1)),"-")</f>
        <v>ANA PAULA COSTA DE SOUZA MARTINS FIGUEIREDO</v>
      </c>
      <c r="E31" s="32" t="str">
        <f>IFERROR((INDEX(Prova25[Nome],MATCH(E$6,Prova25[Ranking],0),1)),"-")</f>
        <v>PAOLA CAROLINA CANUTO BRANDÃO</v>
      </c>
      <c r="F31" s="32" t="str">
        <f>IFERROR((INDEX(Prova25[Nome],MATCH(F$6,Prova25[Ranking],0),1)),"-")</f>
        <v>JORDANA CELLI BULHOES CAMPOS</v>
      </c>
      <c r="G31" s="32" t="str">
        <f>IFERROR((INDEX(Prova25[Nome],MATCH(G$6,Prova25[Ranking],0),1)),"-")</f>
        <v>-</v>
      </c>
      <c r="H31" s="32" t="str">
        <f>IFERROR((INDEX(Prova25[Nome],MATCH(H$6,Prova25[Ranking],0),1)),"-")</f>
        <v>ÉRIKA MANUELLA DE ANDRADE CAMPOS</v>
      </c>
      <c r="I31" s="33" t="str">
        <f>IFERROR((INDEX(Prova25[Nome],MATCH(I$6,Prova25[Ranking],0),1)),"-")</f>
        <v>LAYANA OLIVEIRA RUFINO TORRES DE SÁ</v>
      </c>
    </row>
    <row r="32" spans="1:9">
      <c r="A32" s="42" t="s">
        <v>261</v>
      </c>
      <c r="B32" s="34" t="str">
        <f>IFERROR((INDEX(Prova26[Nome],MATCH(B$6,Prova26[Ranking],0),1)),"-")</f>
        <v>PAMELA BARBOSA ENGEL</v>
      </c>
      <c r="C32" s="35" t="str">
        <f>IFERROR((INDEX(Prova26[Nome],MATCH(C$6,Prova26[Ranking],0),1)),"-")</f>
        <v>CHRISTINE SANTOS DEL NERO</v>
      </c>
      <c r="D32" s="35" t="str">
        <f>IFERROR((INDEX(Prova26[Nome],MATCH(D$6,Prova26[Ranking],0),1)),"-")</f>
        <v>IZABELLE CALDERARO DA SILVA GALÃO</v>
      </c>
      <c r="E32" s="35" t="str">
        <f>IFERROR((INDEX(Prova26[Nome],MATCH(E$6,Prova26[Ranking],0),1)),"-")</f>
        <v>ANA CAROLINA MONTEIRO DE MORAIS</v>
      </c>
      <c r="F32" s="35" t="str">
        <f>IFERROR((INDEX(Prova26[Nome],MATCH(F$6,Prova26[Ranking],0),1)),"-")</f>
        <v>FLAVIA LAISSA ROCHA MORAES</v>
      </c>
      <c r="G32" s="35" t="str">
        <f>IFERROR((INDEX(Prova26[Nome],MATCH(G$6,Prova26[Ranking],0),1)),"-")</f>
        <v>DANIELLE MARTINS DA CÂMARA CORTEZ</v>
      </c>
      <c r="H32" s="35" t="str">
        <f>IFERROR((INDEX(Prova26[Nome],MATCH(H$6,Prova26[Ranking],0),1)),"-")</f>
        <v>ANDREIA ALVES DE ARAUJO</v>
      </c>
      <c r="I32" s="36" t="str">
        <f>IFERROR((INDEX(Prova26[Nome],MATCH(I$6,Prova26[Ranking],0),1)),"-")</f>
        <v>-</v>
      </c>
    </row>
    <row r="33" spans="1:9">
      <c r="A33" s="41" t="s">
        <v>284</v>
      </c>
      <c r="B33" s="31" t="str">
        <f>IFERROR((INDEX(Prova27[Nome],MATCH(B$6,Prova27[Ranking],0),1)),"-")</f>
        <v>NOEMI CALDAS BAHIA FALCÃO</v>
      </c>
      <c r="C33" s="32" t="str">
        <f>IFERROR((INDEX(Prova27[Nome],MATCH(C$6,Prova27[Ranking],0),1)),"-")</f>
        <v>FLAVIA DE BRITO ALBUQUERQUE</v>
      </c>
      <c r="D33" s="32" t="str">
        <f>IFERROR((INDEX(Prova27[Nome],MATCH(D$6,Prova27[Ranking],0),1)),"-")</f>
        <v>LILIANE MORAES PERILO</v>
      </c>
      <c r="E33" s="32" t="str">
        <f>IFERROR((INDEX(Prova27[Nome],MATCH(E$6,Prova27[Ranking],0),1)),"-")</f>
        <v>ELIZABETH NUNES REGO</v>
      </c>
      <c r="F33" s="32" t="str">
        <f>IFERROR((INDEX(Prova27[Nome],MATCH(F$6,Prova27[Ranking],0),1)),"-")</f>
        <v>-</v>
      </c>
      <c r="G33" s="32" t="str">
        <f>IFERROR((INDEX(Prova27[Nome],MATCH(G$6,Prova27[Ranking],0),1)),"-")</f>
        <v>-</v>
      </c>
      <c r="H33" s="32" t="str">
        <f>IFERROR((INDEX(Prova27[Nome],MATCH(H$6,Prova27[Ranking],0),1)),"-")</f>
        <v>-</v>
      </c>
      <c r="I33" s="33" t="str">
        <f>IFERROR((INDEX(Prova27[Nome],MATCH(I$6,Prova27[Ranking],0),1)),"-")</f>
        <v>-</v>
      </c>
    </row>
    <row r="34" spans="1:9">
      <c r="A34" s="42" t="s">
        <v>286</v>
      </c>
      <c r="B34" s="34" t="str">
        <f>IFERROR((INDEX(Prova28[Nome],MATCH(B$6,Prova28[Ranking],0),1)),"-")</f>
        <v>ROSANA RESENDE BRANDÃO</v>
      </c>
      <c r="C34" s="35" t="str">
        <f>IFERROR((INDEX(Prova28[Nome],MATCH(C$6,Prova28[Ranking],0),1)),"-")</f>
        <v>VIVIANE BRUM SILVA</v>
      </c>
      <c r="D34" s="35" t="str">
        <f>IFERROR((INDEX(Prova28[Nome],MATCH(D$6,Prova28[Ranking],0),1)),"-")</f>
        <v>PATRICIA MARIA SKOLAUDE CORREA</v>
      </c>
      <c r="E34" s="35" t="str">
        <f>IFERROR((INDEX(Prova28[Nome],MATCH(E$6,Prova28[Ranking],0),1)),"-")</f>
        <v>MARILIA DANTAS DE ARAÚJO LIMA BRITO</v>
      </c>
      <c r="F34" s="35" t="str">
        <f>IFERROR((INDEX(Prova28[Nome],MATCH(F$6,Prova28[Ranking],0),1)),"-")</f>
        <v>LAURA MARÍA SAPELLI BACIGALUPI</v>
      </c>
      <c r="G34" s="35" t="str">
        <f>IFERROR((INDEX(Prova28[Nome],MATCH(G$6,Prova28[Ranking],0),1)),"-")</f>
        <v>GLICIA GOMES FRANCO</v>
      </c>
      <c r="H34" s="35" t="str">
        <f>IFERROR((INDEX(Prova28[Nome],MATCH(H$6,Prova28[Ranking],0),1)),"-")</f>
        <v>FLAVIA BURMEISTER MARTINS</v>
      </c>
      <c r="I34" s="36" t="str">
        <f>IFERROR((INDEX(Prova28[Nome],MATCH(I$6,Prova28[Ranking],0),1)),"-")</f>
        <v>RAQUEL ALVES DE MOURA</v>
      </c>
    </row>
    <row r="35" spans="1:9">
      <c r="A35" s="41" t="s">
        <v>293</v>
      </c>
      <c r="B35" s="31" t="str">
        <f>IFERROR((INDEX(Prova29[Nome],MATCH(B$6,Prova29[Ranking],0),1)),"-")</f>
        <v>PAOLA CAROLINA CANUTO BRANDÃO</v>
      </c>
      <c r="C35" s="32" t="str">
        <f>IFERROR((INDEX(Prova29[Nome],MATCH(C$6,Prova29[Ranking],0),1)),"-")</f>
        <v>LUÍZI MOREIRA GONÇALVES PEREIRA DA COSTA</v>
      </c>
      <c r="D35" s="32" t="str">
        <f>IFERROR((INDEX(Prova29[Nome],MATCH(D$6,Prova29[Ranking],0),1)),"-")</f>
        <v>MARILIA DANTAS DE ARAÚJO LIMA BRITO</v>
      </c>
      <c r="E35" s="32" t="str">
        <f>IFERROR((INDEX(Prova29[Nome],MATCH(E$6,Prova29[Ranking],0),1)),"-")</f>
        <v>PATRÍCIA DE ARAUJO MEDEIROS FRANZOTTI</v>
      </c>
      <c r="F35" s="32" t="str">
        <f>IFERROR((INDEX(Prova29[Nome],MATCH(F$6,Prova29[Ranking],0),1)),"-")</f>
        <v>ÉRIKA MANUELLA DE ANDRADE CAMPOS</v>
      </c>
      <c r="G35" s="32" t="str">
        <f>IFERROR((INDEX(Prova29[Nome],MATCH(G$6,Prova29[Ranking],0),1)),"-")</f>
        <v>ARETUSA KEIKO RONDON TANAKA</v>
      </c>
      <c r="H35" s="32" t="str">
        <f>IFERROR((INDEX(Prova29[Nome],MATCH(H$6,Prova29[Ranking],0),1)),"-")</f>
        <v>ANA PAULA COSTA DE SOUZA MARTINS FIGUEIREDO</v>
      </c>
      <c r="I35" s="33" t="str">
        <f>IFERROR((INDEX(Prova29[Nome],MATCH(I$6,Prova29[Ranking],0),1)),"-")</f>
        <v>ELIANA GAMA DA SILVA</v>
      </c>
    </row>
    <row r="36" spans="1:9">
      <c r="A36" s="42" t="s">
        <v>296</v>
      </c>
      <c r="B36" s="34" t="str">
        <f>IFERROR((INDEX(Prova30[Nome],MATCH(B$6,Prova30[Ranking],0),1)),"-")</f>
        <v>PAMELA BARBOSA ENGEL</v>
      </c>
      <c r="C36" s="35" t="str">
        <f>IFERROR((INDEX(Prova30[Nome],MATCH(C$6,Prova30[Ranking],0),1)),"-")</f>
        <v>ANA CAROLINA MONTEIRO DE MORAIS</v>
      </c>
      <c r="D36" s="35" t="str">
        <f>IFERROR((INDEX(Prova30[Nome],MATCH(D$6,Prova30[Ranking],0),1)),"-")</f>
        <v>PATRICIA RODRIGUES FERNANDES DE OLIVEIRA</v>
      </c>
      <c r="E36" s="35" t="str">
        <f>IFERROR((INDEX(Prova30[Nome],MATCH(E$6,Prova30[Ranking],0),1)),"-")</f>
        <v>CHRISTINE SANTOS DEL NERO</v>
      </c>
      <c r="F36" s="35" t="str">
        <f>IFERROR((INDEX(Prova30[Nome],MATCH(F$6,Prova30[Ranking],0),1)),"-")</f>
        <v>IZABELLE CALDERARO DA SILVA GALÃO</v>
      </c>
      <c r="G36" s="35" t="str">
        <f>IFERROR((INDEX(Prova30[Nome],MATCH(G$6,Prova30[Ranking],0),1)),"-")</f>
        <v>MARIANA DE LUNA CURY</v>
      </c>
      <c r="H36" s="35" t="str">
        <f>IFERROR((INDEX(Prova30[Nome],MATCH(H$6,Prova30[Ranking],0),1)),"-")</f>
        <v>ALINE MENDONÇA DE ANDRADE</v>
      </c>
      <c r="I36" s="36" t="str">
        <f>IFERROR((INDEX(Prova30[Nome],MATCH(I$6,Prova30[Ranking],0),1)),"-")</f>
        <v>MARILIA DANTAS DE ARAÚJO LIMA BRITO</v>
      </c>
    </row>
    <row r="37" spans="1:9">
      <c r="A37" s="41" t="s">
        <v>298</v>
      </c>
      <c r="B37" s="31" t="str">
        <f>IFERROR((INDEX(Prova31[Nome],MATCH(B$6,Prova31[Ranking],0),1)),"-")</f>
        <v>FLAVIA DE BRITO ALBUQUERQUE</v>
      </c>
      <c r="C37" s="32" t="str">
        <f>IFERROR((INDEX(Prova31[Nome],MATCH(C$6,Prova31[Ranking],0),1)),"-")</f>
        <v>JOSMARINA CÂMARA FEITOSA</v>
      </c>
      <c r="D37" s="32" t="str">
        <f>IFERROR((INDEX(Prova31[Nome],MATCH(D$6,Prova31[Ranking],0),1)),"-")</f>
        <v>NOEMI CALDAS BAHIA FALCÃO</v>
      </c>
      <c r="E37" s="32" t="str">
        <f>IFERROR((INDEX(Prova31[Nome],MATCH(E$6,Prova31[Ranking],0),1)),"-")</f>
        <v>MARGARIDA RODRIGUES FERREIRA</v>
      </c>
      <c r="F37" s="32" t="str">
        <f>IFERROR((INDEX(Prova31[Nome],MATCH(F$6,Prova31[Ranking],0),1)),"-")</f>
        <v>ELIZABETH NUNES REGO</v>
      </c>
      <c r="G37" s="32" t="str">
        <f>IFERROR((INDEX(Prova31[Nome],MATCH(G$6,Prova31[Ranking],0),1)),"-")</f>
        <v>-</v>
      </c>
      <c r="H37" s="32" t="str">
        <f>IFERROR((INDEX(Prova31[Nome],MATCH(H$6,Prova31[Ranking],0),1)),"-")</f>
        <v>-</v>
      </c>
      <c r="I37" s="33" t="str">
        <f>IFERROR((INDEX(Prova31[Nome],MATCH(I$6,Prova31[Ranking],0),1)),"-")</f>
        <v>-</v>
      </c>
    </row>
    <row r="38" spans="1:9">
      <c r="A38" s="42" t="s">
        <v>300</v>
      </c>
      <c r="B38" s="34" t="str">
        <f>IFERROR((INDEX(Prova32[Nome],MATCH(B$6,Prova32[Ranking],0),1)),"-")</f>
        <v>VIVIANE BRUM SILVA</v>
      </c>
      <c r="C38" s="35" t="str">
        <f>IFERROR((INDEX(Prova32[Nome],MATCH(C$6,Prova32[Ranking],0),1)),"-")</f>
        <v>PATRICIA MARIA SKOLAUDE CORREA</v>
      </c>
      <c r="D38" s="35" t="str">
        <f>IFERROR((INDEX(Prova32[Nome],MATCH(D$6,Prova32[Ranking],0),1)),"-")</f>
        <v>FLAVIA DE BRITO ALBUQUERQUE</v>
      </c>
      <c r="E38" s="35" t="str">
        <f>IFERROR((INDEX(Prova32[Nome],MATCH(E$6,Prova32[Ranking],0),1)),"-")</f>
        <v>GLACE SILVA AUGUSTA PIMENTEL</v>
      </c>
      <c r="F38" s="35" t="str">
        <f>IFERROR((INDEX(Prova32[Nome],MATCH(F$6,Prova32[Ranking],0),1)),"-")</f>
        <v>RAQUEL ALVES DE MOURA</v>
      </c>
      <c r="G38" s="35" t="str">
        <f>IFERROR((INDEX(Prova32[Nome],MATCH(G$6,Prova32[Ranking],0),1)),"-")</f>
        <v>MARILIA DANTAS DE ARAÚJO LIMA BRITO</v>
      </c>
      <c r="H38" s="35" t="str">
        <f>IFERROR((INDEX(Prova32[Nome],MATCH(H$6,Prova32[Ranking],0),1)),"-")</f>
        <v>FLAVIA BURMEISTER MARTINS</v>
      </c>
      <c r="I38" s="36" t="str">
        <f>IFERROR((INDEX(Prova32[Nome],MATCH(I$6,Prova32[Ranking],0),1)),"-")</f>
        <v>JOSMARINA CÂMARA FEITOSA</v>
      </c>
    </row>
    <row r="39" spans="1:9">
      <c r="A39" s="41" t="s">
        <v>301</v>
      </c>
      <c r="B39" s="31" t="str">
        <f>IFERROR((INDEX(Prova33[Nome],MATCH(B$6,Prova33[Ranking],0),1)),"-")</f>
        <v>PATRÍCIA DE ARAUJO MEDEIROS FRANZOTTI</v>
      </c>
      <c r="C39" s="32" t="str">
        <f>IFERROR((INDEX(Prova33[Nome],MATCH(C$6,Prova33[Ranking],0),1)),"-")</f>
        <v>LUÍZI MOREIRA GONÇALVES PEREIRA DA COSTA</v>
      </c>
      <c r="D39" s="32" t="str">
        <f>IFERROR((INDEX(Prova33[Nome],MATCH(D$6,Prova33[Ranking],0),1)),"-")</f>
        <v>ERICA KALINEA BARBOSA DE SOUZA BRITO SALES DE ARAUJO</v>
      </c>
      <c r="E39" s="32" t="str">
        <f>IFERROR((INDEX(Prova33[Nome],MATCH(E$6,Prova33[Ranking],0),1)),"-")</f>
        <v>ANA PAULA COSTA DE SOUZA MARTINS FIGUEIREDO</v>
      </c>
      <c r="F39" s="32" t="str">
        <f>IFERROR((INDEX(Prova33[Nome],MATCH(F$6,Prova33[Ranking],0),1)),"-")</f>
        <v>RAQUEL ALVES DE MOURA</v>
      </c>
      <c r="G39" s="32" t="str">
        <f>IFERROR((INDEX(Prova33[Nome],MATCH(G$6,Prova33[Ranking],0),1)),"-")</f>
        <v>ÉRIKA MANUELLA DE ANDRADE CAMPOS</v>
      </c>
      <c r="H39" s="32" t="str">
        <f>IFERROR((INDEX(Prova33[Nome],MATCH(H$6,Prova33[Ranking],0),1)),"-")</f>
        <v>PAOLA CAROLINA CANUTO BRANDÃO</v>
      </c>
      <c r="I39" s="33" t="str">
        <f>IFERROR((INDEX(Prova33[Nome],MATCH(I$6,Prova33[Ranking],0),1)),"-")</f>
        <v>ARETUSA KEIKO RONDON TANAKA</v>
      </c>
    </row>
    <row r="40" spans="1:9">
      <c r="A40" s="42" t="s">
        <v>302</v>
      </c>
      <c r="B40" s="34" t="str">
        <f>IFERROR((INDEX(Prova34[Nome],MATCH(B$6,Prova34[Ranking],0),1)),"-")</f>
        <v>PAMELA BARBOSA ENGEL</v>
      </c>
      <c r="C40" s="35" t="str">
        <f>IFERROR((INDEX(Prova34[Nome],MATCH(C$6,Prova34[Ranking],0),1)),"-")</f>
        <v>IZABELLE CALDERARO DA SILVA GALÃO</v>
      </c>
      <c r="D40" s="35" t="str">
        <f>IFERROR((INDEX(Prova34[Nome],MATCH(D$6,Prova34[Ranking],0),1)),"-")</f>
        <v>CHRISTINE SANTOS DEL NERO</v>
      </c>
      <c r="E40" s="35" t="str">
        <f>IFERROR((INDEX(Prova34[Nome],MATCH(E$6,Prova34[Ranking],0),1)),"-")</f>
        <v>PATRICIA RODRIGUES FERNANDES DE OLIVEIRA</v>
      </c>
      <c r="F40" s="35" t="str">
        <f>IFERROR((INDEX(Prova34[Nome],MATCH(F$6,Prova34[Ranking],0),1)),"-")</f>
        <v>FLAVIA LAISSA ROCHA MORAES</v>
      </c>
      <c r="G40" s="35" t="str">
        <f>IFERROR((INDEX(Prova34[Nome],MATCH(G$6,Prova34[Ranking],0),1)),"-")</f>
        <v>ROSAURA HAYDEN DE ALMEIDA</v>
      </c>
      <c r="H40" s="35" t="str">
        <f>IFERROR((INDEX(Prova34[Nome],MATCH(H$6,Prova34[Ranking],0),1)),"-")</f>
        <v>MARIANA DE LUNA CURY</v>
      </c>
      <c r="I40" s="36" t="str">
        <f>IFERROR((INDEX(Prova34[Nome],MATCH(I$6,Prova34[Ranking],0),1)),"-")</f>
        <v>JULIANA BAUM VIVIAN</v>
      </c>
    </row>
    <row r="41" spans="1:9">
      <c r="A41" s="41" t="s">
        <v>303</v>
      </c>
      <c r="B41" s="31" t="str">
        <f>IFERROR((INDEX(Prova35[Nome],MATCH(B$6,Prova35[Ranking],0),1)),"-")</f>
        <v>FLAVIA DE BRITO ALBUQUERQUE</v>
      </c>
      <c r="C41" s="32" t="str">
        <f>IFERROR((INDEX(Prova35[Nome],MATCH(C$6,Prova35[Ranking],0),1)),"-")</f>
        <v>NOEMI CALDAS BAHIA FALCÃO</v>
      </c>
      <c r="D41" s="32" t="str">
        <f>IFERROR((INDEX(Prova35[Nome],MATCH(D$6,Prova35[Ranking],0),1)),"-")</f>
        <v>ELIZABETH NUNES REGO</v>
      </c>
      <c r="E41" s="32" t="str">
        <f>IFERROR((INDEX(Prova35[Nome],MATCH(E$6,Prova35[Ranking],0),1)),"-")</f>
        <v>-</v>
      </c>
      <c r="F41" s="32" t="str">
        <f>IFERROR((INDEX(Prova35[Nome],MATCH(F$6,Prova35[Ranking],0),1)),"-")</f>
        <v>-</v>
      </c>
      <c r="G41" s="32" t="str">
        <f>IFERROR((INDEX(Prova35[Nome],MATCH(G$6,Prova35[Ranking],0),1)),"-")</f>
        <v>-</v>
      </c>
      <c r="H41" s="32" t="str">
        <f>IFERROR((INDEX(Prova35[Nome],MATCH(H$6,Prova35[Ranking],0),1)),"-")</f>
        <v>-</v>
      </c>
      <c r="I41" s="33" t="str">
        <f>IFERROR((INDEX(Prova35[Nome],MATCH(I$6,Prova35[Ranking],0),1)),"-")</f>
        <v>-</v>
      </c>
    </row>
    <row r="42" spans="1:9">
      <c r="A42" s="42" t="s">
        <v>305</v>
      </c>
      <c r="B42" s="34" t="str">
        <f>IFERROR((INDEX(Prova36[Nome],MATCH(B$6,Prova36[Ranking],0),1)),"-")</f>
        <v>VIVIANE BRUM SILVA</v>
      </c>
      <c r="C42" s="35" t="str">
        <f>IFERROR((INDEX(Prova36[Nome],MATCH(C$6,Prova36[Ranking],0),1)),"-")</f>
        <v>PATRICIA MARIA SKOLAUDE CORREA</v>
      </c>
      <c r="D42" s="35" t="str">
        <f>IFERROR((INDEX(Prova36[Nome],MATCH(D$6,Prova36[Ranking],0),1)),"-")</f>
        <v>SANDRA VERAS DE AZEVEDO</v>
      </c>
      <c r="E42" s="35" t="str">
        <f>IFERROR((INDEX(Prova36[Nome],MATCH(E$6,Prova36[Ranking],0),1)),"-")</f>
        <v>ROSANA RESENDE BRANDÃO</v>
      </c>
      <c r="F42" s="35" t="str">
        <f>IFERROR((INDEX(Prova36[Nome],MATCH(F$6,Prova36[Ranking],0),1)),"-")</f>
        <v>MARTA CRISTINA MAGALHÃES</v>
      </c>
      <c r="G42" s="35" t="str">
        <f>IFERROR((INDEX(Prova36[Nome],MATCH(G$6,Prova36[Ranking],0),1)),"-")</f>
        <v>GLACE SILVA AUGUSTA PIMENTEL</v>
      </c>
      <c r="H42" s="35" t="str">
        <f>IFERROR((INDEX(Prova36[Nome],MATCH(H$6,Prova36[Ranking],0),1)),"-")</f>
        <v>-</v>
      </c>
      <c r="I42" s="36" t="str">
        <f>IFERROR((INDEX(Prova36[Nome],MATCH(I$6,Prova36[Ranking],0),1)),"-")</f>
        <v>-</v>
      </c>
    </row>
    <row r="43" spans="1:9">
      <c r="A43" s="41" t="s">
        <v>306</v>
      </c>
      <c r="B43" s="31" t="str">
        <f>IFERROR((INDEX(Prova37[Nome],MATCH(B$6,Prova37[Ranking],0),1)),"-")</f>
        <v>PATRICIA MARIA SKOLAUDE CORREA</v>
      </c>
      <c r="C43" s="32" t="str">
        <f>IFERROR((INDEX(Prova37[Nome],MATCH(C$6,Prova37[Ranking],0),1)),"-")</f>
        <v>SANDRA VERAS DE AZEVEDO</v>
      </c>
      <c r="D43" s="32" t="str">
        <f>IFERROR((INDEX(Prova37[Nome],MATCH(D$6,Prova37[Ranking],0),1)),"-")</f>
        <v>LAYANA OLIVEIRA RUFINO TORRES DE SÁ</v>
      </c>
      <c r="E43" s="32" t="str">
        <f>IFERROR((INDEX(Prova37[Nome],MATCH(E$6,Prova37[Ranking],0),1)),"-")</f>
        <v>PATRÍCIA DE ARAUJO MEDEIROS FRANZOTTI</v>
      </c>
      <c r="F43" s="32" t="str">
        <f>IFERROR((INDEX(Prova37[Nome],MATCH(F$6,Prova37[Ranking],0),1)),"-")</f>
        <v>ARETUSA KEIKO RONDON TANAKA</v>
      </c>
      <c r="G43" s="32" t="str">
        <f>IFERROR((INDEX(Prova37[Nome],MATCH(G$6,Prova37[Ranking],0),1)),"-")</f>
        <v>LUÍZI MOREIRA GONÇALVES PEREIRA DA COSTA</v>
      </c>
      <c r="H43" s="32" t="str">
        <f>IFERROR((INDEX(Prova37[Nome],MATCH(H$6,Prova37[Ranking],0),1)),"-")</f>
        <v>ÉRIKA MANUELLA DE ANDRADE CAMPOS</v>
      </c>
      <c r="I43" s="33" t="str">
        <f>IFERROR((INDEX(Prova37[Nome],MATCH(I$6,Prova37[Ranking],0),1)),"-")</f>
        <v>ELIANA GAMA DA SILVA</v>
      </c>
    </row>
    <row r="44" spans="1:9">
      <c r="A44" s="42" t="s">
        <v>307</v>
      </c>
      <c r="B44" s="34" t="str">
        <f>IFERROR((INDEX(Prova38[Nome],MATCH(B$6,Prova38[Ranking],0),1)),"-")</f>
        <v>PAMELA BARBOSA ENGEL</v>
      </c>
      <c r="C44" s="35" t="str">
        <f>IFERROR((INDEX(Prova38[Nome],MATCH(C$6,Prova38[Ranking],0),1)),"-")</f>
        <v>IZABELLE CALDERARO DA SILVA GALÃO</v>
      </c>
      <c r="D44" s="35" t="str">
        <f>IFERROR((INDEX(Prova38[Nome],MATCH(D$6,Prova38[Ranking],0),1)),"-")</f>
        <v>DANIELLE MARTINS DA CÂMARA CORTEZ</v>
      </c>
      <c r="E44" s="35" t="str">
        <f>IFERROR((INDEX(Prova38[Nome],MATCH(E$6,Prova38[Ranking],0),1)),"-")</f>
        <v>CHRISTINE SANTOS DEL NERO</v>
      </c>
      <c r="F44" s="35" t="str">
        <f>IFERROR((INDEX(Prova38[Nome],MATCH(F$6,Prova38[Ranking],0),1)),"-")</f>
        <v>FLAVIA LAISSA ROCHA MORAES</v>
      </c>
      <c r="G44" s="35" t="str">
        <f>IFERROR((INDEX(Prova38[Nome],MATCH(G$6,Prova38[Ranking],0),1)),"-")</f>
        <v>ANA CAROLINA MONTEIRO DE MORAIS</v>
      </c>
      <c r="H44" s="35" t="str">
        <f>IFERROR((INDEX(Prova38[Nome],MATCH(H$6,Prova38[Ranking],0),1)),"-")</f>
        <v>ALINE MENDONÇA DE ANDRADE</v>
      </c>
      <c r="I44" s="36" t="str">
        <f>IFERROR((INDEX(Prova38[Nome],MATCH(I$6,Prova38[Ranking],0),1)),"-")</f>
        <v>ROSAURA HAYDEN DE ALMEIDA</v>
      </c>
    </row>
    <row r="45" spans="1:9">
      <c r="A45" s="41" t="s">
        <v>308</v>
      </c>
      <c r="B45" s="31" t="str">
        <f>IFERROR((INDEX(Prova39[Nome],MATCH(B$6,Prova39[Ranking],0),1)),"-")</f>
        <v>DF</v>
      </c>
      <c r="C45" s="32" t="str">
        <f>IFERROR((INDEX(Prova39[Nome],MATCH(C$6,Prova39[Ranking],0),1)),"-")</f>
        <v>GO</v>
      </c>
      <c r="D45" s="32" t="str">
        <f>IFERROR((INDEX(Prova39[Nome],MATCH(D$6,Prova39[Ranking],0),1)),"-")</f>
        <v>RJ</v>
      </c>
      <c r="E45" s="32" t="str">
        <f>IFERROR((INDEX(Prova39[Nome],MATCH(E$6,Prova39[Ranking],0),1)),"-")</f>
        <v>MA</v>
      </c>
      <c r="F45" s="32" t="str">
        <f>IFERROR((INDEX(Prova39[Nome],MATCH(F$6,Prova39[Ranking],0),1)),"-")</f>
        <v>-</v>
      </c>
      <c r="G45" s="32" t="str">
        <f>IFERROR((INDEX(Prova39[Nome],MATCH(G$6,Prova39[Ranking],0),1)),"-")</f>
        <v>-</v>
      </c>
      <c r="H45" s="32" t="str">
        <f>IFERROR((INDEX(Prova39[Nome],MATCH(H$6,Prova39[Ranking],0),1)),"-")</f>
        <v>-</v>
      </c>
      <c r="I45" s="33" t="str">
        <f>IFERROR((INDEX(Prova39[Nome],MATCH(I$6,Prova39[Ranking],0),1)),"-")</f>
        <v>-</v>
      </c>
    </row>
    <row r="46" spans="1:9">
      <c r="A46" s="42" t="s">
        <v>310</v>
      </c>
      <c r="B46" s="34" t="str">
        <f>IFERROR((INDEX(Prova40[Nome],MATCH(B$6,Prova40[Ranking],0),1)),"-")</f>
        <v>RN</v>
      </c>
      <c r="C46" s="35" t="str">
        <f>IFERROR((INDEX(Prova40[Nome],MATCH(C$6,Prova40[Ranking],0),1)),"-")</f>
        <v>MA</v>
      </c>
      <c r="D46" s="35" t="str">
        <f>IFERROR((INDEX(Prova40[Nome],MATCH(D$6,Prova40[Ranking],0),1)),"-")</f>
        <v>GO</v>
      </c>
      <c r="E46" s="35" t="str">
        <f>IFERROR((INDEX(Prova40[Nome],MATCH(E$6,Prova40[Ranking],0),1)),"-")</f>
        <v>RJ</v>
      </c>
      <c r="F46" s="35" t="str">
        <f>IFERROR((INDEX(Prova40[Nome],MATCH(F$6,Prova40[Ranking],0),1)),"-")</f>
        <v>MT</v>
      </c>
      <c r="G46" s="35" t="str">
        <f>IFERROR((INDEX(Prova40[Nome],MATCH(G$6,Prova40[Ranking],0),1)),"-")</f>
        <v>MSP</v>
      </c>
      <c r="H46" s="35" t="str">
        <f>IFERROR((INDEX(Prova40[Nome],MATCH(H$6,Prova40[Ranking],0),1)),"-")</f>
        <v>-</v>
      </c>
      <c r="I46" s="36" t="str">
        <f>IFERROR((INDEX(Prova40[Nome],MATCH(I$6,Prova40[Ranking],0),1)),"-")</f>
        <v>-</v>
      </c>
    </row>
    <row r="47" spans="1:9">
      <c r="A47" s="43" t="s">
        <v>311</v>
      </c>
      <c r="B47" s="37" t="str">
        <f>IFERROR((INDEX(Prova41[Nome],MATCH(B$6,Prova41[Ranking],0),1)),"-")</f>
        <v>AM</v>
      </c>
      <c r="C47" s="38" t="str">
        <f>IFERROR((INDEX(Prova41[Nome],MATCH(C$6,Prova41[Ranking],0),1)),"-")</f>
        <v>BA</v>
      </c>
      <c r="D47" s="38" t="str">
        <f>IFERROR((INDEX(Prova41[Nome],MATCH(D$6,Prova41[Ranking],0),1)),"-")</f>
        <v>PI</v>
      </c>
      <c r="E47" s="38" t="str">
        <f>IFERROR((INDEX(Prova41[Nome],MATCH(E$6,Prova41[Ranking],0),1)),"-")</f>
        <v>TCU</v>
      </c>
      <c r="F47" s="38" t="str">
        <f>IFERROR((INDEX(Prova41[Nome],MATCH(F$6,Prova41[Ranking],0),1)),"-")</f>
        <v>RN</v>
      </c>
      <c r="G47" s="38" t="str">
        <f>IFERROR((INDEX(Prova41[Nome],MATCH(G$6,Prova41[Ranking],0),1)),"-")</f>
        <v>MSP</v>
      </c>
      <c r="H47" s="38" t="str">
        <f>IFERROR((INDEX(Prova41[Nome],MATCH(H$6,Prova41[Ranking],0),1)),"-")</f>
        <v>RJ</v>
      </c>
      <c r="I47" s="39" t="str">
        <f>IFERROR((INDEX(Prova41[Nome],MATCH(I$6,Prova41[Ranking],0),1)),"-")</f>
        <v>MT</v>
      </c>
    </row>
    <row r="48" spans="1:9">
      <c r="B48" s="40"/>
      <c r="C48" s="40"/>
      <c r="D48" s="40"/>
      <c r="E48" s="40"/>
      <c r="F48" s="40"/>
      <c r="G48" s="40"/>
      <c r="H48" s="40"/>
      <c r="I48" s="40"/>
    </row>
  </sheetData>
  <sheetProtection algorithmName="SHA-512" hashValue="mxQnQ64gjw9vCt8TYJJAd9ffhX6Ys/Z5+niIGQnzqpWgiGL73xdNVFgMGImAZiQsPMyxrS8Ena4DsmssY4MPsQ==" saltValue="mwzP71VkHi8zku3YqetDmA==" spinCount="100000" sheet="1" objects="1" scenarios="1"/>
  <mergeCells count="1">
    <mergeCell ref="A1:I5"/>
  </mergeCells>
  <phoneticPr fontId="1" type="noConversion"/>
  <hyperlinks>
    <hyperlink ref="A7" location="'1ª Prova'!A1" display="1ª PROVA" xr:uid="{C635CD32-73B3-4F91-BE81-56E3E075EC00}"/>
    <hyperlink ref="A8" location="'2ª Prova'!A1" display="2ª PROVA" xr:uid="{43715975-0B73-44B0-90E3-FB77559E162F}"/>
    <hyperlink ref="A9" location="'3ª Prova'!A1" display="3ª PROVA" xr:uid="{DB4CB56A-1951-484A-BE05-60F0FDFFA27E}"/>
    <hyperlink ref="A10" location="'4ª Prova'!A1" display="4ª PROVA" xr:uid="{81E690D2-F535-4EB3-A45B-5A8A9313EF65}"/>
    <hyperlink ref="A11" location="'5ª Prova'!A1" display="5ª PROVA" xr:uid="{57CF6D95-6EC3-4068-B4AB-A6219649C828}"/>
    <hyperlink ref="A12" location="'6ª Prova'!A1" display="6ª PROVA" xr:uid="{54D95E56-C46E-42D5-AE02-302C7A1C61F3}"/>
    <hyperlink ref="A13" location="'7ª Prova'!A1" display="7ª PROVA" xr:uid="{29DF565D-F3D2-45D2-884D-9FE5922D6A6A}"/>
    <hyperlink ref="A14" location="'8ª Prova'!A1" display="8ª PROVA" xr:uid="{3108B718-AE45-4266-BB09-641736538A32}"/>
    <hyperlink ref="A15" location="'9ª Prova'!A1" display="9ª PROVA" xr:uid="{9FB954E5-A68D-4C85-B4B6-F1163ED3F9B7}"/>
    <hyperlink ref="A16" location="'10ª Prova'!A1" display="10ª PROVA" xr:uid="{7CCF4650-502C-4EE2-8135-254A8DE3309B}"/>
    <hyperlink ref="A17" location="'11ª Prova '!A1" display="11ª PROVA" xr:uid="{FEA0D039-C8C9-40A8-9FA2-9DA446857433}"/>
    <hyperlink ref="A18" location="'12ª Prova'!A1" display="12ª PROVA" xr:uid="{ACC48AF2-DE82-4F3E-B2F3-B681E842C775}"/>
    <hyperlink ref="A19" location="'13ª Prova'!A1" display="13ª PROVA" xr:uid="{8FBA869A-14C2-4DE7-BF55-14E7B2D09100}"/>
    <hyperlink ref="A20" location="'14ª Prova'!A1" display="14ª PROVA" xr:uid="{46AED2E0-1450-4545-9B27-96846E2A37B5}"/>
    <hyperlink ref="A21" location="'15ª Prova'!A1" display="15ª PROVA" xr:uid="{E0FC3CFD-B84B-447B-8FE7-FC6C57623C9F}"/>
    <hyperlink ref="A22" location="'16ª Prova'!A1" display="16ª PROVA" xr:uid="{86E8035C-60F4-455A-A569-E513F6A347F4}"/>
    <hyperlink ref="A23" location="'17ª Prova'!A1" display="17ª PROVA" xr:uid="{DA7FB39B-1A90-42A6-BAED-1D116D36A063}"/>
    <hyperlink ref="A24" location="'18ª Prova'!A1" display="18ª PROVA" xr:uid="{03249160-436F-4FFA-A8B3-D9B9D68AC937}"/>
    <hyperlink ref="A25" location="'19ª Prova'!A1" display="19ª PROVA" xr:uid="{3764AD53-80C3-49B2-93A6-666231BFF672}"/>
    <hyperlink ref="A26" location="'20ª Prova'!A1" display="20ª PROVA" xr:uid="{DC884EB9-05E3-4B18-BAA4-1356749268DE}"/>
    <hyperlink ref="A27" location="'21ª Prova'!A1" display="21ª PROVA" xr:uid="{2D5D4808-DA10-4952-83EA-A7111CC68844}"/>
    <hyperlink ref="A28" location="'22ª Prova'!A1" display="22ª PROVA" xr:uid="{10B56FED-BD01-4F3D-940C-9D5E0A202256}"/>
    <hyperlink ref="A29" location="'23ª Prova'!A1" display="23ª PROVA" xr:uid="{DE8A076D-F514-4DF7-9EC8-F38DC61D8DCE}"/>
    <hyperlink ref="A30" location="'24ª Prova'!A1" display="24ª PROVA" xr:uid="{A857032C-EC39-4DDB-91E9-C38C4B6391C6}"/>
    <hyperlink ref="A31" location="'25ª Prova'!A1" display="25ª PROVA" xr:uid="{05F21293-9B9B-49FC-8D9B-2B187AC0E6E2}"/>
    <hyperlink ref="A32" location="'26ª Prova'!A1" display="26ª PROVA" xr:uid="{02639DA0-4926-49E6-AFA1-302938DF5C92}"/>
    <hyperlink ref="A33" location="'27ª Prova'!A1" display="27ª PROVA" xr:uid="{872CAF3E-1B6B-47B0-A997-BACA76FBFC50}"/>
    <hyperlink ref="A34" location="'28ª Prova'!A1" display="28ª PROVA" xr:uid="{ABB32BD7-8F40-486C-A3E0-CCB44342C5FD}"/>
    <hyperlink ref="A35" location="'29ª Prova'!A1" display="29ª PROVA" xr:uid="{147D2990-3BE9-43D3-BF14-A293841FB738}"/>
    <hyperlink ref="A36" location="'30ª Prova'!A1" display="30ª PROVA" xr:uid="{009A3D4C-E828-45F7-8EA6-F1E327923873}"/>
    <hyperlink ref="A37" location="'31ª Prova'!A1" display="31ª PROVA" xr:uid="{22EE8BD4-5E17-47FD-AC9F-4771BA0C3310}"/>
    <hyperlink ref="A38" location="'32ª Prova'!A1" display="32ª PROVA" xr:uid="{6305D141-48F1-4CF7-81E3-7036C6871E40}"/>
    <hyperlink ref="A39" location="'33ª Prova '!A1" display="33ª PROVA" xr:uid="{707D36A1-0982-4601-A9D8-B0259F9D9BE1}"/>
    <hyperlink ref="A40" location="'34ª Prova'!A1" display="34ª PROVA" xr:uid="{DECA0105-BC85-4668-8C1D-6CCC0E1D427F}"/>
    <hyperlink ref="A41" location="'35ª Prova'!A1" display="35ª PROVA" xr:uid="{3315F024-7345-463C-907C-BA8FF9369C20}"/>
    <hyperlink ref="A42" location="'36ª Prova'!A1" display="36ª PROVA" xr:uid="{48421DB5-28B9-4106-AD5F-52A18EFA47A4}"/>
    <hyperlink ref="A43" location="'37ª Prova'!A1" display="37ª PROVA" xr:uid="{A5608EE6-F8F2-4602-BFA4-FFF88DC9A676}"/>
    <hyperlink ref="A44" location="'38ª Prova'!A1" display="38ª PROVA" xr:uid="{A79F0F09-F4AF-4359-ABD5-B85C2244C5DE}"/>
    <hyperlink ref="A45" location="'39ª Prova'!A1" display="39ª PROVA" xr:uid="{0C4ED20E-405C-456B-ACA3-06BD535BE1E1}"/>
    <hyperlink ref="A46" location="'40ª Prova'!A1" display="40ª PROVA" xr:uid="{B438B8A9-5CE3-4C26-A4C9-F3128D034A7B}"/>
    <hyperlink ref="A47" location="'41ª Prova'!A1" display="41ª PROVA" xr:uid="{90DBB074-7C04-499F-8274-8E74D735A838}"/>
  </hyperlinks>
  <pageMargins left="0.25" right="0.25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C83C1-BF13-4707-B31B-22F38A2A53D4}">
  <sheetPr codeName="Planilha6">
    <tabColor theme="4"/>
  </sheetPr>
  <dimension ref="A1:N47"/>
  <sheetViews>
    <sheetView showGridLines="0" showRowColHeaders="0" tabSelected="1" zoomScale="115" zoomScaleNormal="115" workbookViewId="0">
      <pane ySplit="7" topLeftCell="A8" activePane="bottomLeft" state="frozen"/>
      <selection pane="bottomLeft" activeCell="H8" sqref="H8"/>
      <selection activeCell="D4" sqref="D4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39</v>
      </c>
      <c r="D4" s="21" t="s">
        <v>41</v>
      </c>
      <c r="E4" s="59" t="s">
        <v>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24" t="s">
        <v>34</v>
      </c>
      <c r="C7" s="25" t="s">
        <v>37</v>
      </c>
      <c r="D7" s="25" t="s">
        <v>38</v>
      </c>
      <c r="E7" s="25" t="s">
        <v>1</v>
      </c>
      <c r="F7" s="25" t="s">
        <v>318</v>
      </c>
      <c r="G7" s="25" t="s">
        <v>319</v>
      </c>
      <c r="H7" s="26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63</v>
      </c>
      <c r="C8" s="19">
        <v>3</v>
      </c>
      <c r="D8" s="19" t="s">
        <v>66</v>
      </c>
      <c r="E8" s="16" t="str">
        <f>IFERROR((VLOOKUP(D8,DADOS,2,0)),"")</f>
        <v>AM</v>
      </c>
      <c r="F8" s="44">
        <v>1.7465277777777778E-4</v>
      </c>
      <c r="G8" s="16">
        <f>IFERROR((VLOOKUP(F8,$M$8:$N$47,2)),"-")</f>
        <v>1</v>
      </c>
      <c r="H8" s="17">
        <f>IFERROR((VLOOKUP(G8,PONTOS,4,0)),0)</f>
        <v>20</v>
      </c>
      <c r="L8" s="2">
        <v>1</v>
      </c>
      <c r="M8" s="15">
        <f>IFERROR((SMALL(TEMPO,1))," - ")</f>
        <v>1.7465277777777778E-4</v>
      </c>
      <c r="N8" s="2">
        <v>1</v>
      </c>
    </row>
    <row r="9" spans="2:14">
      <c r="B9" s="18" t="s">
        <v>57</v>
      </c>
      <c r="C9" s="19">
        <v>1</v>
      </c>
      <c r="D9" s="19" t="s">
        <v>58</v>
      </c>
      <c r="E9" s="16" t="str">
        <f>IFERROR((VLOOKUP(D9,DADOS,2,0)),"")</f>
        <v>DF</v>
      </c>
      <c r="F9" s="44">
        <v>1.7604166666666669E-4</v>
      </c>
      <c r="G9" s="16">
        <f>IFERROR((VLOOKUP(F9,$M$8:$N$47,2)),"-")</f>
        <v>2</v>
      </c>
      <c r="H9" s="17">
        <f>IFERROR((VLOOKUP(G9,PONTOS,4,0)),0)</f>
        <v>15</v>
      </c>
      <c r="L9" s="2">
        <f>L8+1</f>
        <v>2</v>
      </c>
      <c r="M9" s="15">
        <f t="shared" ref="M9:M28" si="0">IFERROR((SMALL(TEMPO,1+L8))," - ")</f>
        <v>1.7604166666666669E-4</v>
      </c>
      <c r="N9" s="2">
        <f t="shared" ref="N9:N29" si="1">L9</f>
        <v>2</v>
      </c>
    </row>
    <row r="10" spans="2:14">
      <c r="B10" s="18" t="s">
        <v>45</v>
      </c>
      <c r="C10" s="19">
        <v>5</v>
      </c>
      <c r="D10" s="19" t="s">
        <v>50</v>
      </c>
      <c r="E10" s="16" t="str">
        <f>IFERROR((VLOOKUP(D10,DADOS,2,0)),"")</f>
        <v>PR</v>
      </c>
      <c r="F10" s="44">
        <v>1.7870370370370368E-4</v>
      </c>
      <c r="G10" s="16">
        <f>IFERROR((VLOOKUP(F10,$M$8:$N$47,2)),"-")</f>
        <v>3</v>
      </c>
      <c r="H10" s="17">
        <f>IFERROR((VLOOKUP(G10,PONTOS,4,0)),0)</f>
        <v>10</v>
      </c>
      <c r="L10" s="2">
        <f t="shared" ref="L10:L29" si="2">L9+1</f>
        <v>3</v>
      </c>
      <c r="M10" s="15">
        <f t="shared" si="0"/>
        <v>1.7870370370370368E-4</v>
      </c>
      <c r="N10" s="2">
        <f t="shared" si="1"/>
        <v>3</v>
      </c>
    </row>
    <row r="11" spans="2:14">
      <c r="B11" s="18" t="s">
        <v>57</v>
      </c>
      <c r="C11" s="19">
        <v>5</v>
      </c>
      <c r="D11" s="19" t="s">
        <v>62</v>
      </c>
      <c r="E11" s="16" t="str">
        <f>IFERROR((VLOOKUP(D11,DADOS,2,0)),"")</f>
        <v>DF</v>
      </c>
      <c r="F11" s="44">
        <v>1.8912037037037034E-4</v>
      </c>
      <c r="G11" s="16">
        <f>IFERROR((VLOOKUP(F11,$M$8:$N$47,2)),"-")</f>
        <v>4</v>
      </c>
      <c r="H11" s="17">
        <f>IFERROR((VLOOKUP(G11,PONTOS,4,0)),0)</f>
        <v>5</v>
      </c>
      <c r="L11" s="2">
        <f t="shared" si="2"/>
        <v>4</v>
      </c>
      <c r="M11" s="15">
        <f t="shared" si="0"/>
        <v>1.8912037037037034E-4</v>
      </c>
      <c r="N11" s="2">
        <f t="shared" si="1"/>
        <v>4</v>
      </c>
    </row>
    <row r="12" spans="2:14">
      <c r="B12" s="18" t="s">
        <v>63</v>
      </c>
      <c r="C12" s="19">
        <v>2</v>
      </c>
      <c r="D12" s="19" t="s">
        <v>65</v>
      </c>
      <c r="E12" s="16" t="str">
        <f>IFERROR((VLOOKUP(D12,DADOS,2,0)),"")</f>
        <v>PR</v>
      </c>
      <c r="F12" s="44">
        <v>2.0185185185185185E-4</v>
      </c>
      <c r="G12" s="16">
        <f>IFERROR((VLOOKUP(F12,$M$8:$N$47,2)),"-")</f>
        <v>5</v>
      </c>
      <c r="H12" s="17">
        <f>IFERROR((VLOOKUP(G12,PONTOS,4,0)),0)</f>
        <v>4</v>
      </c>
      <c r="L12" s="2">
        <f t="shared" si="2"/>
        <v>5</v>
      </c>
      <c r="M12" s="15">
        <f t="shared" si="0"/>
        <v>2.0185185185185185E-4</v>
      </c>
      <c r="N12" s="2">
        <f t="shared" si="1"/>
        <v>5</v>
      </c>
    </row>
    <row r="13" spans="2:14">
      <c r="B13" s="18" t="s">
        <v>45</v>
      </c>
      <c r="C13" s="19">
        <v>2</v>
      </c>
      <c r="D13" s="19" t="s">
        <v>47</v>
      </c>
      <c r="E13" s="16" t="str">
        <f>IFERROR((VLOOKUP(D13,DADOS,2,0)),"")</f>
        <v>PB</v>
      </c>
      <c r="F13" s="44">
        <v>2.0833333333333335E-4</v>
      </c>
      <c r="G13" s="16">
        <f>IFERROR((VLOOKUP(F13,$M$8:$N$47,2)),"-")</f>
        <v>6</v>
      </c>
      <c r="H13" s="17">
        <f>IFERROR((VLOOKUP(G13,PONTOS,4,0)),0)</f>
        <v>3</v>
      </c>
      <c r="L13" s="2">
        <f t="shared" si="2"/>
        <v>6</v>
      </c>
      <c r="M13" s="15">
        <f t="shared" si="0"/>
        <v>2.0833333333333335E-4</v>
      </c>
      <c r="N13" s="2">
        <f t="shared" si="1"/>
        <v>6</v>
      </c>
    </row>
    <row r="14" spans="2:14">
      <c r="B14" s="18" t="s">
        <v>63</v>
      </c>
      <c r="C14" s="19">
        <v>4</v>
      </c>
      <c r="D14" s="19" t="s">
        <v>67</v>
      </c>
      <c r="E14" s="16" t="str">
        <f>IFERROR((VLOOKUP(D14,DADOS,2,0)),"")</f>
        <v>RS</v>
      </c>
      <c r="F14" s="44">
        <v>2.1550925925925926E-4</v>
      </c>
      <c r="G14" s="16">
        <f>IFERROR((VLOOKUP(F14,$M$8:$N$47,2)),"-")</f>
        <v>7</v>
      </c>
      <c r="H14" s="17">
        <f>IFERROR((VLOOKUP(G14,PONTOS,4,0)),0)</f>
        <v>2</v>
      </c>
      <c r="L14" s="2">
        <f t="shared" si="2"/>
        <v>7</v>
      </c>
      <c r="M14" s="15">
        <f t="shared" si="0"/>
        <v>2.1550925925925926E-4</v>
      </c>
      <c r="N14" s="2">
        <f t="shared" si="1"/>
        <v>7</v>
      </c>
    </row>
    <row r="15" spans="2:14">
      <c r="B15" s="18" t="s">
        <v>57</v>
      </c>
      <c r="C15" s="19">
        <v>4</v>
      </c>
      <c r="D15" s="19" t="s">
        <v>61</v>
      </c>
      <c r="E15" s="16" t="str">
        <f>IFERROR((VLOOKUP(D15,DADOS,2,0)),"")</f>
        <v>AM</v>
      </c>
      <c r="F15" s="44">
        <v>2.1747685185185184E-4</v>
      </c>
      <c r="G15" s="16">
        <f>IFERROR((VLOOKUP(F15,$M$8:$N$47,2)),"-")</f>
        <v>8</v>
      </c>
      <c r="H15" s="17">
        <f>IFERROR((VLOOKUP(G15,PONTOS,4,0)),0)</f>
        <v>1</v>
      </c>
      <c r="L15" s="2">
        <f t="shared" si="2"/>
        <v>8</v>
      </c>
      <c r="M15" s="15">
        <f t="shared" si="0"/>
        <v>2.1747685185185184E-4</v>
      </c>
      <c r="N15" s="2">
        <f t="shared" si="1"/>
        <v>8</v>
      </c>
    </row>
    <row r="16" spans="2:14">
      <c r="B16" s="18" t="s">
        <v>51</v>
      </c>
      <c r="C16" s="19">
        <v>5</v>
      </c>
      <c r="D16" s="19" t="s">
        <v>56</v>
      </c>
      <c r="E16" s="16" t="str">
        <f>IFERROR((VLOOKUP(D16,DADOS,2,0)),"")</f>
        <v>DF</v>
      </c>
      <c r="F16" s="44">
        <v>2.199074074074074E-4</v>
      </c>
      <c r="G16" s="16">
        <f>IFERROR((VLOOKUP(F16,$M$8:$N$47,2)),"-")</f>
        <v>9</v>
      </c>
      <c r="H16" s="17">
        <f>IFERROR((VLOOKUP(G16,PONTOS,4,0)),0)</f>
        <v>0</v>
      </c>
      <c r="L16" s="2">
        <f t="shared" si="2"/>
        <v>9</v>
      </c>
      <c r="M16" s="15">
        <f t="shared" si="0"/>
        <v>2.199074074074074E-4</v>
      </c>
      <c r="N16" s="2">
        <f t="shared" si="1"/>
        <v>9</v>
      </c>
    </row>
    <row r="17" spans="2:14">
      <c r="B17" s="18" t="s">
        <v>57</v>
      </c>
      <c r="C17" s="19">
        <v>2</v>
      </c>
      <c r="D17" s="19" t="s">
        <v>59</v>
      </c>
      <c r="E17" s="16" t="str">
        <f>IFERROR((VLOOKUP(D17,DADOS,2,0)),"")</f>
        <v>MA</v>
      </c>
      <c r="F17" s="44">
        <v>2.2534722222222219E-4</v>
      </c>
      <c r="G17" s="16">
        <f>IFERROR((VLOOKUP(F17,$M$8:$N$47,2)),"-")</f>
        <v>11</v>
      </c>
      <c r="H17" s="17">
        <f>IFERROR((VLOOKUP(G17,PONTOS,4,0)),0)</f>
        <v>0</v>
      </c>
      <c r="L17" s="2">
        <f t="shared" si="2"/>
        <v>10</v>
      </c>
      <c r="M17" s="15">
        <f t="shared" si="0"/>
        <v>2.2534722222222219E-4</v>
      </c>
      <c r="N17" s="2">
        <f t="shared" si="1"/>
        <v>10</v>
      </c>
    </row>
    <row r="18" spans="2:14">
      <c r="B18" s="18" t="s">
        <v>63</v>
      </c>
      <c r="C18" s="19">
        <v>5</v>
      </c>
      <c r="D18" s="19" t="s">
        <v>68</v>
      </c>
      <c r="E18" s="16" t="str">
        <f>IFERROR((VLOOKUP(D18,DADOS,2,0)),"")</f>
        <v>RJ</v>
      </c>
      <c r="F18" s="44">
        <v>2.2534722222222219E-4</v>
      </c>
      <c r="G18" s="16">
        <f>IFERROR((VLOOKUP(F18,$M$8:$N$47,2)),"-")</f>
        <v>11</v>
      </c>
      <c r="H18" s="17">
        <f>IFERROR((VLOOKUP(G18,PONTOS,4,0)),0)</f>
        <v>0</v>
      </c>
      <c r="L18" s="2">
        <f t="shared" si="2"/>
        <v>11</v>
      </c>
      <c r="M18" s="15">
        <f t="shared" si="0"/>
        <v>2.2534722222222219E-4</v>
      </c>
      <c r="N18" s="2">
        <f t="shared" si="1"/>
        <v>11</v>
      </c>
    </row>
    <row r="19" spans="2:14">
      <c r="B19" s="18" t="s">
        <v>40</v>
      </c>
      <c r="C19" s="19">
        <v>4</v>
      </c>
      <c r="D19" s="19" t="s">
        <v>44</v>
      </c>
      <c r="E19" s="16" t="str">
        <f>IFERROR((VLOOKUP(D19,DADOS,2,0)),"")</f>
        <v>MA</v>
      </c>
      <c r="F19" s="44">
        <v>2.3842592592592597E-4</v>
      </c>
      <c r="G19" s="16">
        <f>IFERROR((VLOOKUP(F19,$M$8:$N$47,2)),"-")</f>
        <v>12</v>
      </c>
      <c r="H19" s="17">
        <f>IFERROR((VLOOKUP(G19,PONTOS,4,0)),0)</f>
        <v>0</v>
      </c>
      <c r="L19" s="2">
        <f t="shared" si="2"/>
        <v>12</v>
      </c>
      <c r="M19" s="15">
        <f t="shared" si="0"/>
        <v>2.3842592592592597E-4</v>
      </c>
      <c r="N19" s="2">
        <f t="shared" si="1"/>
        <v>12</v>
      </c>
    </row>
    <row r="20" spans="2:14">
      <c r="B20" s="18" t="s">
        <v>40</v>
      </c>
      <c r="C20" s="19">
        <v>3</v>
      </c>
      <c r="D20" s="19" t="s">
        <v>43</v>
      </c>
      <c r="E20" s="16" t="str">
        <f>IFERROR((VLOOKUP(D20,DADOS,2,0)),"")</f>
        <v>TCU</v>
      </c>
      <c r="F20" s="44">
        <v>2.4918981481481482E-4</v>
      </c>
      <c r="G20" s="16">
        <f>IFERROR((VLOOKUP(F20,$M$8:$N$47,2)),"-")</f>
        <v>13</v>
      </c>
      <c r="H20" s="17">
        <f>IFERROR((VLOOKUP(G20,PONTOS,4,0)),0)</f>
        <v>0</v>
      </c>
      <c r="L20" s="2">
        <f t="shared" si="2"/>
        <v>13</v>
      </c>
      <c r="M20" s="15">
        <f t="shared" si="0"/>
        <v>2.4918981481481482E-4</v>
      </c>
      <c r="N20" s="2">
        <f t="shared" si="1"/>
        <v>13</v>
      </c>
    </row>
    <row r="21" spans="2:14">
      <c r="B21" s="18" t="s">
        <v>45</v>
      </c>
      <c r="C21" s="19">
        <v>3</v>
      </c>
      <c r="D21" s="19" t="s">
        <v>48</v>
      </c>
      <c r="E21" s="16" t="str">
        <f>IFERROR((VLOOKUP(D21,DADOS,2,0)),"")</f>
        <v>RS</v>
      </c>
      <c r="F21" s="44">
        <v>2.72337962962963E-4</v>
      </c>
      <c r="G21" s="16">
        <f>IFERROR((VLOOKUP(F21,$M$8:$N$47,2)),"-")</f>
        <v>14</v>
      </c>
      <c r="H21" s="17">
        <f>IFERROR((VLOOKUP(G21,PONTOS,4,0)),0)</f>
        <v>0</v>
      </c>
      <c r="L21" s="2">
        <f t="shared" si="2"/>
        <v>14</v>
      </c>
      <c r="M21" s="15">
        <f t="shared" si="0"/>
        <v>2.72337962962963E-4</v>
      </c>
      <c r="N21" s="2">
        <f t="shared" si="1"/>
        <v>14</v>
      </c>
    </row>
    <row r="22" spans="2:14">
      <c r="B22" s="18" t="s">
        <v>45</v>
      </c>
      <c r="C22" s="19">
        <v>4</v>
      </c>
      <c r="D22" s="19" t="s">
        <v>49</v>
      </c>
      <c r="E22" s="16" t="str">
        <f>IFERROR((VLOOKUP(D22,DADOS,2,0)),"")</f>
        <v>RS</v>
      </c>
      <c r="F22" s="44">
        <v>3.0023148148148151E-4</v>
      </c>
      <c r="G22" s="16">
        <f>IFERROR((VLOOKUP(F22,$M$8:$N$47,2)),"-")</f>
        <v>15</v>
      </c>
      <c r="H22" s="17">
        <f>IFERROR((VLOOKUP(G22,PONTOS,4,0)),0)</f>
        <v>0</v>
      </c>
      <c r="L22" s="2">
        <f t="shared" si="2"/>
        <v>15</v>
      </c>
      <c r="M22" s="15">
        <f t="shared" si="0"/>
        <v>3.0023148148148151E-4</v>
      </c>
      <c r="N22" s="2">
        <f t="shared" si="1"/>
        <v>15</v>
      </c>
    </row>
    <row r="23" spans="2:14">
      <c r="B23" s="18" t="s">
        <v>45</v>
      </c>
      <c r="C23" s="19">
        <v>1</v>
      </c>
      <c r="D23" s="19" t="s">
        <v>46</v>
      </c>
      <c r="E23" s="16" t="str">
        <f>IFERROR((VLOOKUP(D23,DADOS,2,0)),"")</f>
        <v>PI</v>
      </c>
      <c r="F23" s="44">
        <v>3.0995370370370373E-4</v>
      </c>
      <c r="G23" s="16">
        <f>IFERROR((VLOOKUP(F23,$M$8:$N$47,2)),"-")</f>
        <v>16</v>
      </c>
      <c r="H23" s="17">
        <f>IFERROR((VLOOKUP(G23,PONTOS,4,0)),0)</f>
        <v>0</v>
      </c>
      <c r="L23" s="2">
        <f t="shared" si="2"/>
        <v>16</v>
      </c>
      <c r="M23" s="15">
        <f t="shared" si="0"/>
        <v>3.0995370370370373E-4</v>
      </c>
      <c r="N23" s="2">
        <f t="shared" si="1"/>
        <v>16</v>
      </c>
    </row>
    <row r="24" spans="2:14">
      <c r="B24" s="18" t="s">
        <v>51</v>
      </c>
      <c r="C24" s="19">
        <v>1</v>
      </c>
      <c r="D24" s="19" t="s">
        <v>52</v>
      </c>
      <c r="E24" s="16" t="str">
        <f>IFERROR((VLOOKUP(D24,DADOS,2,0)),"")</f>
        <v>MSP</v>
      </c>
      <c r="F24" s="44"/>
      <c r="G24" s="16" t="str">
        <f>IFERROR((VLOOKUP(F24,$M$8:$N$47,2)),"-")</f>
        <v>-</v>
      </c>
      <c r="H24" s="17">
        <f>IFERROR((VLOOKUP(G24,PONTOS,4,0)),0)</f>
        <v>0</v>
      </c>
      <c r="L24" s="2">
        <f t="shared" si="2"/>
        <v>17</v>
      </c>
      <c r="M24" s="15" t="str">
        <f t="shared" si="0"/>
        <v xml:space="preserve"> - </v>
      </c>
      <c r="N24" s="2">
        <f t="shared" si="1"/>
        <v>17</v>
      </c>
    </row>
    <row r="25" spans="2:14">
      <c r="B25" s="18" t="s">
        <v>51</v>
      </c>
      <c r="C25" s="19">
        <v>2</v>
      </c>
      <c r="D25" s="19" t="s">
        <v>53</v>
      </c>
      <c r="E25" s="16" t="str">
        <f>IFERROR((VLOOKUP(D25,DADOS,2,0)),"")</f>
        <v>AM</v>
      </c>
      <c r="F25" s="44"/>
      <c r="G25" s="16" t="str">
        <f>IFERROR((VLOOKUP(F25,$M$8:$N$47,2)),"-")</f>
        <v>-</v>
      </c>
      <c r="H25" s="17">
        <f>IFERROR((VLOOKUP(G25,PONTOS,4,0)),0)</f>
        <v>0</v>
      </c>
      <c r="L25" s="2">
        <f t="shared" si="2"/>
        <v>18</v>
      </c>
      <c r="M25" s="15" t="str">
        <f t="shared" si="0"/>
        <v xml:space="preserve"> - </v>
      </c>
      <c r="N25" s="2">
        <f t="shared" si="1"/>
        <v>18</v>
      </c>
    </row>
    <row r="26" spans="2:14">
      <c r="B26" s="18" t="s">
        <v>51</v>
      </c>
      <c r="C26" s="19">
        <v>3</v>
      </c>
      <c r="D26" s="19" t="s">
        <v>54</v>
      </c>
      <c r="E26" s="16" t="str">
        <f>IFERROR((VLOOKUP(D26,DADOS,2,0)),"")</f>
        <v>SC</v>
      </c>
      <c r="F26" s="44"/>
      <c r="G26" s="16" t="str">
        <f>IFERROR((VLOOKUP(F26,$M$8:$N$47,2)),"-")</f>
        <v>-</v>
      </c>
      <c r="H26" s="17">
        <f>IFERROR((VLOOKUP(G26,PONTOS,4,0)),0)</f>
        <v>0</v>
      </c>
      <c r="L26" s="2">
        <f t="shared" si="2"/>
        <v>19</v>
      </c>
      <c r="M26" s="15" t="str">
        <f t="shared" si="0"/>
        <v xml:space="preserve"> - </v>
      </c>
      <c r="N26" s="2">
        <f t="shared" si="1"/>
        <v>19</v>
      </c>
    </row>
    <row r="27" spans="2:14">
      <c r="B27" s="18" t="s">
        <v>51</v>
      </c>
      <c r="C27" s="19">
        <v>4</v>
      </c>
      <c r="D27" s="19" t="s">
        <v>55</v>
      </c>
      <c r="E27" s="16" t="str">
        <f>IFERROR((VLOOKUP(D27,DADOS,2,0)),"")</f>
        <v>MT</v>
      </c>
      <c r="F27" s="44"/>
      <c r="G27" s="16" t="str">
        <f>IFERROR((VLOOKUP(F27,$M$8:$N$47,2)),"-")</f>
        <v>-</v>
      </c>
      <c r="H27" s="17">
        <f>IFERROR((VLOOKUP(G27,PONTOS,4,0)),0)</f>
        <v>0</v>
      </c>
      <c r="L27" s="2">
        <f t="shared" si="2"/>
        <v>20</v>
      </c>
      <c r="M27" s="15" t="str">
        <f t="shared" si="0"/>
        <v xml:space="preserve"> - </v>
      </c>
      <c r="N27" s="2">
        <f t="shared" si="1"/>
        <v>20</v>
      </c>
    </row>
    <row r="28" spans="2:14">
      <c r="B28" s="18" t="s">
        <v>57</v>
      </c>
      <c r="C28" s="19">
        <v>3</v>
      </c>
      <c r="D28" s="19" t="s">
        <v>60</v>
      </c>
      <c r="E28" s="16" t="str">
        <f>IFERROR((VLOOKUP(D28,DADOS,2,0)),"")</f>
        <v>PI</v>
      </c>
      <c r="F28" s="44"/>
      <c r="G28" s="16" t="str">
        <f>IFERROR((VLOOKUP(F28,$M$8:$N$47,2)),"-")</f>
        <v>-</v>
      </c>
      <c r="H28" s="17">
        <f>IFERROR((VLOOKUP(G28,PONTOS,4,0)),0)</f>
        <v>0</v>
      </c>
      <c r="L28" s="2">
        <f t="shared" si="2"/>
        <v>21</v>
      </c>
      <c r="M28" s="15" t="str">
        <f t="shared" si="0"/>
        <v xml:space="preserve"> - </v>
      </c>
      <c r="N28" s="2">
        <f t="shared" si="1"/>
        <v>21</v>
      </c>
    </row>
    <row r="29" spans="2:14">
      <c r="B29" s="18" t="s">
        <v>63</v>
      </c>
      <c r="C29" s="19">
        <v>1</v>
      </c>
      <c r="D29" s="19" t="s">
        <v>64</v>
      </c>
      <c r="E29" s="16" t="str">
        <f>IFERROR((VLOOKUP(D29,DADOS,2,0)),"")</f>
        <v>MT</v>
      </c>
      <c r="F29" s="44"/>
      <c r="G29" s="16" t="str">
        <f>IFERROR((VLOOKUP(F29,$M$8:$N$47,2)),"-")</f>
        <v>-</v>
      </c>
      <c r="H29" s="17">
        <f>IFERROR((VLOOKUP(G29,PONTOS,4,0)),0)</f>
        <v>0</v>
      </c>
      <c r="L29" s="2">
        <f t="shared" si="2"/>
        <v>22</v>
      </c>
      <c r="M29" s="15" t="str">
        <f t="shared" ref="M29" si="3">IFERROR((SMALL(TEMPO,1+L28))," - ")</f>
        <v xml:space="preserve"> - </v>
      </c>
      <c r="N29" s="2">
        <f t="shared" si="1"/>
        <v>22</v>
      </c>
    </row>
    <row r="30" spans="2:14">
      <c r="L30" s="2"/>
      <c r="M30" s="15"/>
      <c r="N30" s="2"/>
    </row>
    <row r="31" spans="2:14">
      <c r="L31" s="2"/>
      <c r="M31" s="15"/>
      <c r="N31" s="2"/>
    </row>
    <row r="32" spans="2:14">
      <c r="L32" s="2"/>
      <c r="M32" s="15"/>
      <c r="N32" s="2"/>
    </row>
    <row r="33" spans="12:14">
      <c r="L33" s="2"/>
      <c r="M33" s="15"/>
      <c r="N33" s="2"/>
    </row>
    <row r="34" spans="12:14" hidden="1">
      <c r="L34" s="2"/>
      <c r="M34" s="15"/>
      <c r="N34" s="2"/>
    </row>
    <row r="35" spans="12:14" hidden="1">
      <c r="L35" s="2"/>
      <c r="M35" s="15"/>
      <c r="N35" s="2"/>
    </row>
    <row r="36" spans="12:14" hidden="1">
      <c r="L36" s="2"/>
      <c r="M36" s="15"/>
      <c r="N36" s="2"/>
    </row>
    <row r="37" spans="12:14" hidden="1">
      <c r="L37" s="2"/>
      <c r="M37" s="15"/>
      <c r="N37" s="2"/>
    </row>
    <row r="38" spans="12:14" hidden="1">
      <c r="L38" s="2"/>
      <c r="M38" s="15"/>
      <c r="N38" s="2"/>
    </row>
    <row r="39" spans="12:14" hidden="1">
      <c r="L39" s="2"/>
      <c r="M39" s="15"/>
      <c r="N39" s="2"/>
    </row>
    <row r="40" spans="12:14" hidden="1">
      <c r="L40" s="2"/>
      <c r="M40" s="15"/>
      <c r="N40" s="2"/>
    </row>
    <row r="41" spans="12:14" hidden="1">
      <c r="L41" s="2"/>
      <c r="M41" s="15"/>
      <c r="N41" s="2"/>
    </row>
    <row r="42" spans="12:14" hidden="1">
      <c r="L42" s="2"/>
      <c r="M42" s="15"/>
      <c r="N42" s="2"/>
    </row>
    <row r="43" spans="12:14" hidden="1">
      <c r="L43" s="2"/>
      <c r="M43" s="15"/>
      <c r="N43" s="2"/>
    </row>
    <row r="44" spans="12:14" hidden="1">
      <c r="L44" s="2"/>
      <c r="M44" s="15"/>
      <c r="N44" s="2"/>
    </row>
    <row r="45" spans="12:14" hidden="1">
      <c r="L45" s="2"/>
      <c r="M45" s="15"/>
      <c r="N45" s="2"/>
    </row>
    <row r="46" spans="12:14" hidden="1">
      <c r="L46" s="2"/>
      <c r="M46" s="15"/>
      <c r="N46" s="2"/>
    </row>
    <row r="47" spans="12:14" hidden="1">
      <c r="L47" s="2"/>
      <c r="M47" s="15"/>
      <c r="N47" s="2"/>
    </row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E4:G4" xr:uid="{5C08500A-756B-42C3-B4DD-C51799C5D2F2}">
      <formula1>CATEGORIA</formula1>
    </dataValidation>
    <dataValidation type="list" allowBlank="1" showInputMessage="1" showErrorMessage="1" sqref="D4" xr:uid="{9D86C363-9D5F-4AC1-B342-5B9692884417}">
      <formula1>TIPOPROVA</formula1>
    </dataValidation>
    <dataValidation type="list" allowBlank="1" showInputMessage="1" showErrorMessage="1" sqref="C4" xr:uid="{905BB2E3-F7B0-4A8D-BF0C-8B622AF9E4BD}">
      <formula1>PROVA</formula1>
    </dataValidation>
    <dataValidation type="list" allowBlank="1" showInputMessage="1" showErrorMessage="1" sqref="D8:D29" xr:uid="{D1551ACF-1F66-4879-A62B-7F663A7ADF9F}">
      <formula1>NOME</formula1>
    </dataValidation>
    <dataValidation type="list" allowBlank="1" showInputMessage="1" showErrorMessage="1" sqref="B8:B29" xr:uid="{CCFC51E7-AB5E-487C-85CE-FDE67ECF49D0}">
      <formula1>SERIE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FA523-6795-4D3E-A75D-7ECA77D6784B}">
  <sheetPr codeName="Planilha7">
    <tabColor theme="4"/>
  </sheetPr>
  <dimension ref="A1:N56"/>
  <sheetViews>
    <sheetView showGridLines="0" showRowColHeaders="0" zoomScale="115" zoomScaleNormal="115" workbookViewId="0">
      <pane ySplit="7" topLeftCell="A29" activePane="bottomLeft" state="frozen"/>
      <selection pane="bottomLeft" activeCell="G40" sqref="G40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69</v>
      </c>
      <c r="D4" s="21" t="s">
        <v>41</v>
      </c>
      <c r="E4" s="59" t="s">
        <v>70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2</v>
      </c>
      <c r="D8" s="19" t="s">
        <v>71</v>
      </c>
      <c r="E8" s="16" t="str">
        <f t="shared" ref="E8:E29" si="0">IFERROR((VLOOKUP(D8,DADOS,2,0)),"")</f>
        <v>RJ</v>
      </c>
      <c r="F8" s="44">
        <v>1.7314814814814816E-4</v>
      </c>
      <c r="G8" s="16">
        <f t="shared" ref="G8:G40" si="1">IFERROR((VLOOKUP(F8,$M$8:$N$56,2)),"-")</f>
        <v>3</v>
      </c>
      <c r="H8" s="17">
        <f t="shared" ref="H8:H29" si="2">IFERROR((VLOOKUP(G8,PONTOS,4,0)),0)</f>
        <v>10</v>
      </c>
      <c r="L8" s="2">
        <v>1</v>
      </c>
      <c r="M8" s="15">
        <f>IFERROR((SMALL(TEMPO,1))," - ")</f>
        <v>1.6631944444444444E-4</v>
      </c>
      <c r="N8" s="2">
        <v>1</v>
      </c>
    </row>
    <row r="9" spans="2:14">
      <c r="B9" s="18" t="s">
        <v>40</v>
      </c>
      <c r="C9" s="19">
        <v>3</v>
      </c>
      <c r="D9" s="19" t="s">
        <v>72</v>
      </c>
      <c r="E9" s="16" t="str">
        <f t="shared" si="0"/>
        <v>PE</v>
      </c>
      <c r="F9" s="44">
        <v>1.8807870370370368E-4</v>
      </c>
      <c r="G9" s="16">
        <f t="shared" si="1"/>
        <v>9</v>
      </c>
      <c r="H9" s="17">
        <f t="shared" si="2"/>
        <v>0</v>
      </c>
      <c r="L9" s="2">
        <f>L8+1</f>
        <v>2</v>
      </c>
      <c r="M9" s="15">
        <f t="shared" ref="M9:M28" si="3">IFERROR((SMALL(TEMPO,1+L8))," - ")</f>
        <v>1.6817129629629628E-4</v>
      </c>
      <c r="N9" s="2">
        <f t="shared" ref="N9:N29" si="4">L9</f>
        <v>2</v>
      </c>
    </row>
    <row r="10" spans="2:14">
      <c r="B10" s="18" t="s">
        <v>40</v>
      </c>
      <c r="C10" s="19">
        <v>4</v>
      </c>
      <c r="D10" s="19" t="s">
        <v>73</v>
      </c>
      <c r="E10" s="16" t="str">
        <f t="shared" si="0"/>
        <v>MSP</v>
      </c>
      <c r="F10" s="44"/>
      <c r="G10" s="16" t="str">
        <f t="shared" si="1"/>
        <v>-</v>
      </c>
      <c r="H10" s="17">
        <f t="shared" si="2"/>
        <v>0</v>
      </c>
      <c r="L10" s="2">
        <f t="shared" ref="L10:L40" si="5">L9+1</f>
        <v>3</v>
      </c>
      <c r="M10" s="15">
        <f t="shared" si="3"/>
        <v>1.7314814814814816E-4</v>
      </c>
      <c r="N10" s="2">
        <f t="shared" si="4"/>
        <v>3</v>
      </c>
    </row>
    <row r="11" spans="2:14">
      <c r="B11" s="18" t="s">
        <v>45</v>
      </c>
      <c r="C11" s="19">
        <v>1</v>
      </c>
      <c r="D11" s="19" t="s">
        <v>74</v>
      </c>
      <c r="E11" s="16" t="str">
        <f t="shared" si="0"/>
        <v>PI</v>
      </c>
      <c r="F11" s="44">
        <v>1.7685185185185184E-4</v>
      </c>
      <c r="G11" s="16">
        <f t="shared" si="1"/>
        <v>5</v>
      </c>
      <c r="H11" s="17">
        <f t="shared" si="2"/>
        <v>4</v>
      </c>
      <c r="L11" s="2">
        <f t="shared" si="5"/>
        <v>4</v>
      </c>
      <c r="M11" s="15">
        <f t="shared" si="3"/>
        <v>1.7395833333333334E-4</v>
      </c>
      <c r="N11" s="2">
        <f t="shared" si="4"/>
        <v>4</v>
      </c>
    </row>
    <row r="12" spans="2:14">
      <c r="B12" s="18" t="s">
        <v>45</v>
      </c>
      <c r="C12" s="19">
        <v>2</v>
      </c>
      <c r="D12" s="19" t="s">
        <v>43</v>
      </c>
      <c r="E12" s="16" t="str">
        <f t="shared" si="0"/>
        <v>TCU</v>
      </c>
      <c r="F12" s="44"/>
      <c r="G12" s="16" t="str">
        <f t="shared" si="1"/>
        <v>-</v>
      </c>
      <c r="H12" s="17">
        <f t="shared" si="2"/>
        <v>0</v>
      </c>
      <c r="L12" s="2">
        <f t="shared" si="5"/>
        <v>5</v>
      </c>
      <c r="M12" s="15">
        <f t="shared" si="3"/>
        <v>1.7685185185185184E-4</v>
      </c>
      <c r="N12" s="2">
        <f t="shared" si="4"/>
        <v>5</v>
      </c>
    </row>
    <row r="13" spans="2:14">
      <c r="B13" s="18" t="s">
        <v>45</v>
      </c>
      <c r="C13" s="19">
        <v>3</v>
      </c>
      <c r="D13" s="19" t="s">
        <v>75</v>
      </c>
      <c r="E13" s="16" t="str">
        <f t="shared" si="0"/>
        <v>SE</v>
      </c>
      <c r="F13" s="44">
        <v>1.9351851851851854E-4</v>
      </c>
      <c r="G13" s="16">
        <f t="shared" si="1"/>
        <v>12</v>
      </c>
      <c r="H13" s="17">
        <f t="shared" si="2"/>
        <v>0</v>
      </c>
      <c r="L13" s="2">
        <f t="shared" si="5"/>
        <v>6</v>
      </c>
      <c r="M13" s="15">
        <f t="shared" si="3"/>
        <v>1.826388888888889E-4</v>
      </c>
      <c r="N13" s="2">
        <f t="shared" si="4"/>
        <v>6</v>
      </c>
    </row>
    <row r="14" spans="2:14">
      <c r="B14" s="18" t="s">
        <v>45</v>
      </c>
      <c r="C14" s="19">
        <v>4</v>
      </c>
      <c r="D14" s="19" t="s">
        <v>76</v>
      </c>
      <c r="E14" s="16" t="str">
        <f t="shared" si="0"/>
        <v>PE</v>
      </c>
      <c r="F14" s="44"/>
      <c r="G14" s="16" t="str">
        <f t="shared" si="1"/>
        <v>-</v>
      </c>
      <c r="H14" s="17">
        <f t="shared" si="2"/>
        <v>0</v>
      </c>
      <c r="L14" s="2">
        <f t="shared" si="5"/>
        <v>7</v>
      </c>
      <c r="M14" s="15">
        <f t="shared" si="3"/>
        <v>1.8333333333333334E-4</v>
      </c>
      <c r="N14" s="2">
        <f t="shared" si="4"/>
        <v>7</v>
      </c>
    </row>
    <row r="15" spans="2:14">
      <c r="B15" s="18" t="s">
        <v>45</v>
      </c>
      <c r="C15" s="19">
        <v>5</v>
      </c>
      <c r="D15" s="19" t="s">
        <v>77</v>
      </c>
      <c r="E15" s="16" t="str">
        <f t="shared" si="0"/>
        <v>RN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>
        <f t="shared" si="3"/>
        <v>1.8622685185185184E-4</v>
      </c>
      <c r="N15" s="2">
        <f t="shared" si="4"/>
        <v>8</v>
      </c>
    </row>
    <row r="16" spans="2:14">
      <c r="B16" s="18" t="s">
        <v>51</v>
      </c>
      <c r="C16" s="19">
        <v>1</v>
      </c>
      <c r="D16" s="19" t="s">
        <v>78</v>
      </c>
      <c r="E16" s="16" t="str">
        <f t="shared" si="0"/>
        <v>RJ</v>
      </c>
      <c r="F16" s="44">
        <v>1.8333333333333334E-4</v>
      </c>
      <c r="G16" s="16">
        <f t="shared" si="1"/>
        <v>7</v>
      </c>
      <c r="H16" s="17">
        <f t="shared" si="2"/>
        <v>2</v>
      </c>
      <c r="L16" s="2">
        <f t="shared" si="5"/>
        <v>9</v>
      </c>
      <c r="M16" s="15">
        <f t="shared" si="3"/>
        <v>1.8807870370370368E-4</v>
      </c>
      <c r="N16" s="2">
        <f t="shared" si="4"/>
        <v>9</v>
      </c>
    </row>
    <row r="17" spans="2:14">
      <c r="B17" s="18" t="s">
        <v>51</v>
      </c>
      <c r="C17" s="19">
        <v>2</v>
      </c>
      <c r="D17" s="19" t="s">
        <v>47</v>
      </c>
      <c r="E17" s="16" t="str">
        <f t="shared" si="0"/>
        <v>PB</v>
      </c>
      <c r="F17" s="44">
        <v>2.1006944444444445E-4</v>
      </c>
      <c r="G17" s="16">
        <f t="shared" si="1"/>
        <v>18</v>
      </c>
      <c r="H17" s="17">
        <f t="shared" si="2"/>
        <v>0</v>
      </c>
      <c r="L17" s="2">
        <f t="shared" si="5"/>
        <v>10</v>
      </c>
      <c r="M17" s="15">
        <f t="shared" si="3"/>
        <v>1.8854166666666664E-4</v>
      </c>
      <c r="N17" s="2">
        <f t="shared" si="4"/>
        <v>10</v>
      </c>
    </row>
    <row r="18" spans="2:14">
      <c r="B18" s="18" t="s">
        <v>51</v>
      </c>
      <c r="C18" s="19">
        <v>3</v>
      </c>
      <c r="D18" s="19" t="s">
        <v>79</v>
      </c>
      <c r="E18" s="16" t="str">
        <f t="shared" si="0"/>
        <v>RS</v>
      </c>
      <c r="F18" s="44">
        <v>2.1018518518518521E-4</v>
      </c>
      <c r="G18" s="16">
        <f t="shared" si="1"/>
        <v>19</v>
      </c>
      <c r="H18" s="17">
        <f t="shared" si="2"/>
        <v>0</v>
      </c>
      <c r="L18" s="2">
        <f t="shared" si="5"/>
        <v>11</v>
      </c>
      <c r="M18" s="15">
        <f t="shared" si="3"/>
        <v>1.9062499999999996E-4</v>
      </c>
      <c r="N18" s="2">
        <f t="shared" si="4"/>
        <v>11</v>
      </c>
    </row>
    <row r="19" spans="2:14">
      <c r="B19" s="18" t="s">
        <v>51</v>
      </c>
      <c r="C19" s="19">
        <v>4</v>
      </c>
      <c r="D19" s="19" t="s">
        <v>80</v>
      </c>
      <c r="E19" s="16" t="str">
        <f t="shared" si="0"/>
        <v>PI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>
        <f t="shared" si="3"/>
        <v>1.9351851851851854E-4</v>
      </c>
      <c r="N19" s="2">
        <f t="shared" si="4"/>
        <v>12</v>
      </c>
    </row>
    <row r="20" spans="2:14">
      <c r="B20" s="18" t="s">
        <v>51</v>
      </c>
      <c r="C20" s="19">
        <v>5</v>
      </c>
      <c r="D20" s="19" t="s">
        <v>81</v>
      </c>
      <c r="E20" s="16" t="str">
        <f t="shared" si="0"/>
        <v>MT</v>
      </c>
      <c r="F20" s="44"/>
      <c r="G20" s="16" t="str">
        <f t="shared" si="1"/>
        <v>-</v>
      </c>
      <c r="H20" s="17">
        <f t="shared" si="2"/>
        <v>0</v>
      </c>
      <c r="L20" s="2">
        <f t="shared" si="5"/>
        <v>13</v>
      </c>
      <c r="M20" s="15">
        <f t="shared" si="3"/>
        <v>2.003472222222222E-4</v>
      </c>
      <c r="N20" s="2">
        <f t="shared" si="4"/>
        <v>13</v>
      </c>
    </row>
    <row r="21" spans="2:14">
      <c r="B21" s="18" t="s">
        <v>57</v>
      </c>
      <c r="C21" s="19">
        <v>1</v>
      </c>
      <c r="D21" s="19" t="s">
        <v>82</v>
      </c>
      <c r="E21" s="16" t="str">
        <f t="shared" si="0"/>
        <v>TCU</v>
      </c>
      <c r="F21" s="44">
        <v>1.6631944444444444E-4</v>
      </c>
      <c r="G21" s="16">
        <f t="shared" si="1"/>
        <v>1</v>
      </c>
      <c r="H21" s="17">
        <f t="shared" si="2"/>
        <v>20</v>
      </c>
      <c r="L21" s="2">
        <f t="shared" si="5"/>
        <v>14</v>
      </c>
      <c r="M21" s="15">
        <f t="shared" si="3"/>
        <v>2.003472222222222E-4</v>
      </c>
      <c r="N21" s="2">
        <f t="shared" si="4"/>
        <v>14</v>
      </c>
    </row>
    <row r="22" spans="2:14">
      <c r="B22" s="18" t="s">
        <v>57</v>
      </c>
      <c r="C22" s="19">
        <v>2</v>
      </c>
      <c r="D22" s="19" t="s">
        <v>83</v>
      </c>
      <c r="E22" s="16" t="str">
        <f t="shared" si="0"/>
        <v>RS</v>
      </c>
      <c r="F22" s="44">
        <v>2.003472222222222E-4</v>
      </c>
      <c r="G22" s="16">
        <f t="shared" si="1"/>
        <v>14</v>
      </c>
      <c r="H22" s="17">
        <f t="shared" si="2"/>
        <v>0</v>
      </c>
      <c r="L22" s="2">
        <f t="shared" si="5"/>
        <v>15</v>
      </c>
      <c r="M22" s="15">
        <f t="shared" si="3"/>
        <v>2.0254629629629629E-4</v>
      </c>
      <c r="N22" s="2">
        <f t="shared" si="4"/>
        <v>15</v>
      </c>
    </row>
    <row r="23" spans="2:14">
      <c r="B23" s="18" t="s">
        <v>57</v>
      </c>
      <c r="C23" s="19">
        <v>3</v>
      </c>
      <c r="D23" s="19" t="s">
        <v>84</v>
      </c>
      <c r="E23" s="16" t="str">
        <f t="shared" si="0"/>
        <v>DF</v>
      </c>
      <c r="F23" s="44">
        <v>2.5138888888888889E-4</v>
      </c>
      <c r="G23" s="16">
        <f t="shared" si="1"/>
        <v>22</v>
      </c>
      <c r="H23" s="17">
        <f t="shared" si="2"/>
        <v>0</v>
      </c>
      <c r="L23" s="2">
        <f t="shared" si="5"/>
        <v>16</v>
      </c>
      <c r="M23" s="15">
        <f t="shared" si="3"/>
        <v>2.0694444444444441E-4</v>
      </c>
      <c r="N23" s="2">
        <f t="shared" si="4"/>
        <v>16</v>
      </c>
    </row>
    <row r="24" spans="2:14">
      <c r="B24" s="18" t="s">
        <v>57</v>
      </c>
      <c r="C24" s="19">
        <v>4</v>
      </c>
      <c r="D24" s="19" t="s">
        <v>85</v>
      </c>
      <c r="E24" s="16" t="str">
        <f t="shared" si="0"/>
        <v>AM</v>
      </c>
      <c r="F24" s="44">
        <v>2.0694444444444441E-4</v>
      </c>
      <c r="G24" s="16">
        <f t="shared" si="1"/>
        <v>16</v>
      </c>
      <c r="H24" s="17">
        <f t="shared" si="2"/>
        <v>0</v>
      </c>
      <c r="L24" s="2">
        <f t="shared" si="5"/>
        <v>17</v>
      </c>
      <c r="M24" s="15">
        <f t="shared" si="3"/>
        <v>2.0752314814814817E-4</v>
      </c>
      <c r="N24" s="2">
        <f t="shared" si="4"/>
        <v>17</v>
      </c>
    </row>
    <row r="25" spans="2:14">
      <c r="B25" s="18" t="s">
        <v>57</v>
      </c>
      <c r="C25" s="19">
        <v>5</v>
      </c>
      <c r="D25" s="19" t="s">
        <v>86</v>
      </c>
      <c r="E25" s="16" t="str">
        <f t="shared" si="0"/>
        <v>PI</v>
      </c>
      <c r="F25" s="44"/>
      <c r="G25" s="16" t="str">
        <f t="shared" si="1"/>
        <v>-</v>
      </c>
      <c r="H25" s="17">
        <f t="shared" si="2"/>
        <v>0</v>
      </c>
      <c r="L25" s="2">
        <f t="shared" si="5"/>
        <v>18</v>
      </c>
      <c r="M25" s="15">
        <f t="shared" si="3"/>
        <v>2.1006944444444445E-4</v>
      </c>
      <c r="N25" s="2">
        <f t="shared" si="4"/>
        <v>18</v>
      </c>
    </row>
    <row r="26" spans="2:14">
      <c r="B26" s="18" t="s">
        <v>63</v>
      </c>
      <c r="C26" s="19">
        <v>1</v>
      </c>
      <c r="D26" s="19" t="s">
        <v>58</v>
      </c>
      <c r="E26" s="16" t="str">
        <f t="shared" si="0"/>
        <v>DF</v>
      </c>
      <c r="F26" s="44">
        <v>1.7395833333333334E-4</v>
      </c>
      <c r="G26" s="16">
        <f t="shared" si="1"/>
        <v>4</v>
      </c>
      <c r="H26" s="17">
        <f t="shared" si="2"/>
        <v>5</v>
      </c>
      <c r="L26" s="2">
        <f t="shared" si="5"/>
        <v>19</v>
      </c>
      <c r="M26" s="15">
        <f t="shared" si="3"/>
        <v>2.1018518518518521E-4</v>
      </c>
      <c r="N26" s="2">
        <f t="shared" si="4"/>
        <v>19</v>
      </c>
    </row>
    <row r="27" spans="2:14">
      <c r="B27" s="18" t="s">
        <v>63</v>
      </c>
      <c r="C27" s="19">
        <v>2</v>
      </c>
      <c r="D27" s="19" t="s">
        <v>87</v>
      </c>
      <c r="E27" s="16" t="str">
        <f t="shared" si="0"/>
        <v>RS</v>
      </c>
      <c r="F27" s="44">
        <v>2.1597222222222222E-4</v>
      </c>
      <c r="G27" s="16">
        <f t="shared" si="1"/>
        <v>20</v>
      </c>
      <c r="H27" s="17">
        <f t="shared" si="2"/>
        <v>0</v>
      </c>
      <c r="L27" s="2">
        <f t="shared" si="5"/>
        <v>20</v>
      </c>
      <c r="M27" s="15">
        <f t="shared" si="3"/>
        <v>2.1597222222222222E-4</v>
      </c>
      <c r="N27" s="2">
        <f t="shared" si="4"/>
        <v>20</v>
      </c>
    </row>
    <row r="28" spans="2:14">
      <c r="B28" s="18" t="s">
        <v>63</v>
      </c>
      <c r="C28" s="19">
        <v>3</v>
      </c>
      <c r="D28" s="19" t="s">
        <v>88</v>
      </c>
      <c r="E28" s="16" t="str">
        <f t="shared" si="0"/>
        <v>RJ</v>
      </c>
      <c r="F28" s="44">
        <v>1.8854166666666664E-4</v>
      </c>
      <c r="G28" s="16">
        <f t="shared" si="1"/>
        <v>10</v>
      </c>
      <c r="H28" s="17">
        <f t="shared" si="2"/>
        <v>0</v>
      </c>
      <c r="L28" s="2">
        <f t="shared" si="5"/>
        <v>21</v>
      </c>
      <c r="M28" s="15">
        <f t="shared" si="3"/>
        <v>2.2245370370370369E-4</v>
      </c>
      <c r="N28" s="2">
        <f t="shared" si="4"/>
        <v>21</v>
      </c>
    </row>
    <row r="29" spans="2:14">
      <c r="B29" s="18" t="s">
        <v>63</v>
      </c>
      <c r="C29" s="19">
        <v>4</v>
      </c>
      <c r="D29" s="19" t="s">
        <v>89</v>
      </c>
      <c r="E29" s="16" t="str">
        <f t="shared" si="0"/>
        <v>GO</v>
      </c>
      <c r="F29" s="44">
        <v>2.2245370370370369E-4</v>
      </c>
      <c r="G29" s="16">
        <f t="shared" si="1"/>
        <v>21</v>
      </c>
      <c r="H29" s="17">
        <f t="shared" si="2"/>
        <v>0</v>
      </c>
      <c r="L29" s="2">
        <f t="shared" si="5"/>
        <v>22</v>
      </c>
      <c r="M29" s="15">
        <f t="shared" ref="M29" si="6">IFERROR((SMALL(TEMPO,1+L28))," - ")</f>
        <v>2.5138888888888889E-4</v>
      </c>
      <c r="N29" s="2">
        <f t="shared" si="4"/>
        <v>22</v>
      </c>
    </row>
    <row r="30" spans="2:14">
      <c r="B30" s="18" t="s">
        <v>63</v>
      </c>
      <c r="C30" s="19">
        <v>5</v>
      </c>
      <c r="D30" s="19" t="s">
        <v>90</v>
      </c>
      <c r="E30" s="16" t="str">
        <f t="shared" ref="E30:E40" si="7">IFERROR((VLOOKUP(D30,DADOS,2,0)),"")</f>
        <v>AL</v>
      </c>
      <c r="F30" s="44"/>
      <c r="G30" s="16" t="str">
        <f t="shared" si="1"/>
        <v>-</v>
      </c>
      <c r="H30" s="17">
        <f t="shared" ref="H30:H40" si="8">IFERROR((VLOOKUP(G30,PONTOS,4,0)),0)</f>
        <v>0</v>
      </c>
      <c r="L30" s="2">
        <f t="shared" si="5"/>
        <v>23</v>
      </c>
      <c r="M30" s="15" t="str">
        <f t="shared" ref="M30:M40" si="9">IFERROR((SMALL(TEMPO,1+L29))," - ")</f>
        <v xml:space="preserve"> - </v>
      </c>
      <c r="N30" s="2">
        <f t="shared" ref="N30:N40" si="10">L30</f>
        <v>23</v>
      </c>
    </row>
    <row r="31" spans="2:14">
      <c r="B31" s="18" t="s">
        <v>91</v>
      </c>
      <c r="C31" s="19">
        <v>1</v>
      </c>
      <c r="D31" s="19" t="s">
        <v>92</v>
      </c>
      <c r="E31" s="16" t="str">
        <f t="shared" si="7"/>
        <v>DF</v>
      </c>
      <c r="F31" s="44">
        <v>1.9062499999999996E-4</v>
      </c>
      <c r="G31" s="16">
        <f t="shared" si="1"/>
        <v>11</v>
      </c>
      <c r="H31" s="17">
        <f t="shared" si="8"/>
        <v>0</v>
      </c>
      <c r="L31" s="2">
        <f t="shared" si="5"/>
        <v>24</v>
      </c>
      <c r="M31" s="15" t="str">
        <f t="shared" si="9"/>
        <v xml:space="preserve"> - </v>
      </c>
      <c r="N31" s="2">
        <f t="shared" si="10"/>
        <v>24</v>
      </c>
    </row>
    <row r="32" spans="2:14">
      <c r="B32" s="18" t="s">
        <v>91</v>
      </c>
      <c r="C32" s="19">
        <v>2</v>
      </c>
      <c r="D32" s="19" t="s">
        <v>93</v>
      </c>
      <c r="E32" s="16" t="str">
        <f t="shared" si="7"/>
        <v>MT</v>
      </c>
      <c r="F32" s="44"/>
      <c r="G32" s="16" t="str">
        <f t="shared" si="1"/>
        <v>-</v>
      </c>
      <c r="H32" s="17">
        <f t="shared" si="8"/>
        <v>0</v>
      </c>
      <c r="L32" s="2">
        <f t="shared" si="5"/>
        <v>25</v>
      </c>
      <c r="M32" s="15" t="str">
        <f t="shared" si="9"/>
        <v xml:space="preserve"> - </v>
      </c>
      <c r="N32" s="2">
        <f t="shared" si="10"/>
        <v>25</v>
      </c>
    </row>
    <row r="33" spans="2:14">
      <c r="B33" s="18" t="s">
        <v>91</v>
      </c>
      <c r="C33" s="19">
        <v>3</v>
      </c>
      <c r="D33" s="19" t="s">
        <v>94</v>
      </c>
      <c r="E33" s="16" t="str">
        <f t="shared" si="7"/>
        <v>MT</v>
      </c>
      <c r="F33" s="44">
        <v>1.6817129629629628E-4</v>
      </c>
      <c r="G33" s="16">
        <f t="shared" si="1"/>
        <v>2</v>
      </c>
      <c r="H33" s="17">
        <f t="shared" si="8"/>
        <v>15</v>
      </c>
      <c r="L33" s="2">
        <f t="shared" si="5"/>
        <v>26</v>
      </c>
      <c r="M33" s="15" t="str">
        <f t="shared" si="9"/>
        <v xml:space="preserve"> - </v>
      </c>
      <c r="N33" s="2">
        <f t="shared" si="10"/>
        <v>26</v>
      </c>
    </row>
    <row r="34" spans="2:14">
      <c r="B34" s="18" t="s">
        <v>91</v>
      </c>
      <c r="C34" s="19">
        <v>4</v>
      </c>
      <c r="D34" s="19" t="s">
        <v>95</v>
      </c>
      <c r="E34" s="16" t="str">
        <f t="shared" si="7"/>
        <v>RN</v>
      </c>
      <c r="F34" s="44"/>
      <c r="G34" s="16" t="str">
        <f t="shared" si="1"/>
        <v>-</v>
      </c>
      <c r="H34" s="17">
        <f t="shared" si="8"/>
        <v>0</v>
      </c>
      <c r="L34" s="2">
        <f t="shared" si="5"/>
        <v>27</v>
      </c>
      <c r="M34" s="15" t="str">
        <f t="shared" si="9"/>
        <v xml:space="preserve"> - </v>
      </c>
      <c r="N34" s="2">
        <f t="shared" si="10"/>
        <v>27</v>
      </c>
    </row>
    <row r="35" spans="2:14">
      <c r="B35" s="18" t="s">
        <v>91</v>
      </c>
      <c r="C35" s="19">
        <v>5</v>
      </c>
      <c r="D35" s="19" t="s">
        <v>96</v>
      </c>
      <c r="E35" s="16" t="str">
        <f t="shared" si="7"/>
        <v>GO</v>
      </c>
      <c r="F35" s="44">
        <v>2.0254629629629629E-4</v>
      </c>
      <c r="G35" s="16">
        <f t="shared" si="1"/>
        <v>15</v>
      </c>
      <c r="H35" s="17">
        <f t="shared" si="8"/>
        <v>0</v>
      </c>
      <c r="L35" s="2">
        <f t="shared" si="5"/>
        <v>28</v>
      </c>
      <c r="M35" s="15" t="str">
        <f t="shared" si="9"/>
        <v xml:space="preserve"> - </v>
      </c>
      <c r="N35" s="2">
        <f t="shared" si="10"/>
        <v>28</v>
      </c>
    </row>
    <row r="36" spans="2:14">
      <c r="B36" s="18" t="s">
        <v>97</v>
      </c>
      <c r="C36" s="19">
        <v>1</v>
      </c>
      <c r="D36" s="19" t="s">
        <v>98</v>
      </c>
      <c r="E36" s="16" t="str">
        <f t="shared" si="7"/>
        <v>GO</v>
      </c>
      <c r="F36" s="44">
        <v>2.0752314814814817E-4</v>
      </c>
      <c r="G36" s="16">
        <f t="shared" si="1"/>
        <v>17</v>
      </c>
      <c r="H36" s="17">
        <f t="shared" si="8"/>
        <v>0</v>
      </c>
      <c r="L36" s="2">
        <f t="shared" si="5"/>
        <v>29</v>
      </c>
      <c r="M36" s="15" t="str">
        <f t="shared" si="9"/>
        <v xml:space="preserve"> - </v>
      </c>
      <c r="N36" s="2">
        <f t="shared" si="10"/>
        <v>29</v>
      </c>
    </row>
    <row r="37" spans="2:14">
      <c r="B37" s="18" t="s">
        <v>97</v>
      </c>
      <c r="C37" s="19">
        <v>2</v>
      </c>
      <c r="D37" s="19" t="s">
        <v>99</v>
      </c>
      <c r="E37" s="16" t="str">
        <f t="shared" si="7"/>
        <v>AM</v>
      </c>
      <c r="F37" s="44">
        <v>2.003472222222222E-4</v>
      </c>
      <c r="G37" s="16">
        <f t="shared" si="1"/>
        <v>14</v>
      </c>
      <c r="H37" s="17">
        <f t="shared" si="8"/>
        <v>0</v>
      </c>
      <c r="L37" s="2">
        <f t="shared" si="5"/>
        <v>30</v>
      </c>
      <c r="M37" s="15" t="str">
        <f t="shared" si="9"/>
        <v xml:space="preserve"> - </v>
      </c>
      <c r="N37" s="2">
        <f t="shared" si="10"/>
        <v>30</v>
      </c>
    </row>
    <row r="38" spans="2:14">
      <c r="B38" s="18" t="s">
        <v>97</v>
      </c>
      <c r="C38" s="19">
        <v>3</v>
      </c>
      <c r="D38" s="19" t="s">
        <v>100</v>
      </c>
      <c r="E38" s="16" t="str">
        <f t="shared" si="7"/>
        <v>PE</v>
      </c>
      <c r="F38" s="44"/>
      <c r="G38" s="16" t="str">
        <f t="shared" si="1"/>
        <v>-</v>
      </c>
      <c r="H38" s="17">
        <f t="shared" si="8"/>
        <v>0</v>
      </c>
      <c r="L38" s="2">
        <f t="shared" si="5"/>
        <v>31</v>
      </c>
      <c r="M38" s="15" t="str">
        <f t="shared" si="9"/>
        <v xml:space="preserve"> - </v>
      </c>
      <c r="N38" s="2">
        <f t="shared" si="10"/>
        <v>31</v>
      </c>
    </row>
    <row r="39" spans="2:14">
      <c r="B39" s="18" t="s">
        <v>97</v>
      </c>
      <c r="C39" s="19">
        <v>4</v>
      </c>
      <c r="D39" s="19" t="s">
        <v>101</v>
      </c>
      <c r="E39" s="16" t="str">
        <f t="shared" si="7"/>
        <v>AM</v>
      </c>
      <c r="F39" s="44">
        <v>1.8622685185185184E-4</v>
      </c>
      <c r="G39" s="16">
        <f t="shared" si="1"/>
        <v>8</v>
      </c>
      <c r="H39" s="17">
        <f t="shared" si="8"/>
        <v>1</v>
      </c>
      <c r="L39" s="2">
        <f t="shared" si="5"/>
        <v>32</v>
      </c>
      <c r="M39" s="15" t="str">
        <f t="shared" si="9"/>
        <v xml:space="preserve"> - </v>
      </c>
      <c r="N39" s="2">
        <f t="shared" si="10"/>
        <v>32</v>
      </c>
    </row>
    <row r="40" spans="2:14">
      <c r="B40" s="18" t="s">
        <v>97</v>
      </c>
      <c r="C40" s="19">
        <v>5</v>
      </c>
      <c r="D40" s="19" t="s">
        <v>102</v>
      </c>
      <c r="E40" s="16" t="str">
        <f t="shared" si="7"/>
        <v>RN</v>
      </c>
      <c r="F40" s="44">
        <v>1.826388888888889E-4</v>
      </c>
      <c r="G40" s="16">
        <f t="shared" si="1"/>
        <v>6</v>
      </c>
      <c r="H40" s="17">
        <f t="shared" si="8"/>
        <v>3</v>
      </c>
      <c r="L40" s="2">
        <f t="shared" si="5"/>
        <v>33</v>
      </c>
      <c r="M40" s="15" t="str">
        <f t="shared" si="9"/>
        <v xml:space="preserve"> - </v>
      </c>
      <c r="N40" s="2">
        <f t="shared" si="10"/>
        <v>33</v>
      </c>
    </row>
    <row r="41" spans="2:14">
      <c r="F41" s="15"/>
      <c r="L41" s="2"/>
      <c r="M41" s="15"/>
      <c r="N41" s="2"/>
    </row>
    <row r="42" spans="2:14">
      <c r="F42" s="15"/>
      <c r="L42" s="2"/>
      <c r="M42" s="15"/>
      <c r="N42" s="2"/>
    </row>
    <row r="43" spans="2:14" hidden="1">
      <c r="F43" s="15"/>
      <c r="L43" s="2"/>
      <c r="M43" s="15"/>
      <c r="N43" s="2"/>
    </row>
    <row r="44" spans="2:14" hidden="1">
      <c r="F44" s="15"/>
      <c r="L44" s="2"/>
      <c r="M44" s="15"/>
      <c r="N44" s="2"/>
    </row>
    <row r="45" spans="2:14" hidden="1">
      <c r="F45" s="15"/>
      <c r="L45" s="2"/>
      <c r="M45" s="15"/>
      <c r="N45" s="2"/>
    </row>
    <row r="46" spans="2:14" hidden="1">
      <c r="F46" s="15"/>
      <c r="L46" s="2"/>
      <c r="M46" s="15"/>
      <c r="N46" s="2"/>
    </row>
    <row r="47" spans="2:14" hidden="1">
      <c r="F47" s="15"/>
      <c r="L47" s="2"/>
      <c r="M47" s="15"/>
      <c r="N47" s="2"/>
    </row>
    <row r="48" spans="2:14" hidden="1">
      <c r="F48" s="15"/>
      <c r="L48" s="2"/>
      <c r="M48" s="15"/>
      <c r="N48" s="2"/>
    </row>
    <row r="49" spans="6:14" hidden="1">
      <c r="F49" s="15"/>
      <c r="L49" s="2"/>
      <c r="M49" s="15"/>
      <c r="N49" s="2"/>
    </row>
    <row r="50" spans="6:14" hidden="1">
      <c r="L50" s="2"/>
      <c r="M50" s="15"/>
      <c r="N50" s="2"/>
    </row>
    <row r="51" spans="6:14" hidden="1">
      <c r="L51" s="2"/>
      <c r="M51" s="15"/>
      <c r="N51" s="2"/>
    </row>
    <row r="52" spans="6:14" hidden="1">
      <c r="L52" s="2"/>
      <c r="M52" s="15"/>
      <c r="N52" s="2"/>
    </row>
    <row r="53" spans="6:14" hidden="1">
      <c r="L53" s="2"/>
      <c r="M53" s="15"/>
      <c r="N53" s="2"/>
    </row>
    <row r="54" spans="6:14" hidden="1">
      <c r="L54" s="2"/>
      <c r="M54" s="15"/>
      <c r="N54" s="2"/>
    </row>
    <row r="55" spans="6:14" hidden="1">
      <c r="L55" s="2"/>
      <c r="M55" s="15"/>
      <c r="N55" s="2"/>
    </row>
    <row r="56" spans="6:14" hidden="1">
      <c r="L56" s="2"/>
      <c r="M56" s="15"/>
      <c r="N56" s="2"/>
    </row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73982201-3F3E-4612-878E-B50B02888E41}">
      <formula1>PROVA</formula1>
    </dataValidation>
    <dataValidation type="list" allowBlank="1" showInputMessage="1" showErrorMessage="1" sqref="D4" xr:uid="{33146A05-BA6A-4DB1-881A-677C6C357740}">
      <formula1>TIPOPROVA</formula1>
    </dataValidation>
    <dataValidation type="list" allowBlank="1" showInputMessage="1" showErrorMessage="1" sqref="E4:G4" xr:uid="{5BE6C5DD-7D75-46E3-B1F9-3C79E6C8D5FB}">
      <formula1>CATEGORIA</formula1>
    </dataValidation>
    <dataValidation type="list" allowBlank="1" showInputMessage="1" showErrorMessage="1" sqref="B8:B49" xr:uid="{072CE24E-4E1B-4E4F-B0B7-06F20BAC4B58}">
      <formula1>SERIE</formula1>
    </dataValidation>
    <dataValidation type="list" allowBlank="1" showInputMessage="1" showErrorMessage="1" sqref="D8:D49" xr:uid="{E2D1DA6B-670C-444D-B8CC-BD8C787AC17E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853F4-781A-413F-A488-06B611E94BDA}">
  <sheetPr codeName="Planilha8">
    <tabColor theme="4"/>
  </sheetPr>
  <dimension ref="A1:N56"/>
  <sheetViews>
    <sheetView showGridLines="0" showRowColHeaders="0" zoomScale="115" zoomScaleNormal="115" workbookViewId="0">
      <pane ySplit="7" topLeftCell="A14" activePane="bottomLeft" state="frozen"/>
      <selection pane="bottomLeft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103</v>
      </c>
      <c r="D4" s="21" t="s">
        <v>41</v>
      </c>
      <c r="E4" s="59" t="s">
        <v>104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3</v>
      </c>
      <c r="D8" s="19" t="s">
        <v>43</v>
      </c>
      <c r="E8" s="16" t="str">
        <f t="shared" ref="E8:E29" si="0">IFERROR((VLOOKUP(D8,DADOS,2,0)),"")</f>
        <v>TCU</v>
      </c>
      <c r="F8" s="44"/>
      <c r="G8" s="16" t="str">
        <f t="shared" ref="G8:G40" si="1">IFERROR((VLOOKUP(F8,$M$8:$N$56,2)),"-")</f>
        <v>-</v>
      </c>
      <c r="H8" s="17">
        <f t="shared" ref="H8:H29" si="2">IFERROR((VLOOKUP(G8,PONTOS,4,0)),0)</f>
        <v>0</v>
      </c>
      <c r="L8" s="2">
        <v>1</v>
      </c>
      <c r="M8" s="15">
        <f>IFERROR((SMALL(TEMPO,1))," - ")</f>
        <v>1.537037037037037E-4</v>
      </c>
      <c r="N8" s="2">
        <v>1</v>
      </c>
    </row>
    <row r="9" spans="2:14">
      <c r="B9" s="18" t="s">
        <v>40</v>
      </c>
      <c r="C9" s="19">
        <v>4</v>
      </c>
      <c r="D9" s="19" t="s">
        <v>105</v>
      </c>
      <c r="E9" s="16" t="str">
        <f t="shared" si="0"/>
        <v>MT</v>
      </c>
      <c r="F9" s="44">
        <v>1.7025462962962966E-4</v>
      </c>
      <c r="G9" s="16">
        <f t="shared" si="1"/>
        <v>11</v>
      </c>
      <c r="H9" s="17">
        <f t="shared" si="2"/>
        <v>0</v>
      </c>
      <c r="L9" s="2">
        <f>L8+1</f>
        <v>2</v>
      </c>
      <c r="M9" s="15">
        <f t="shared" ref="M9:M28" si="3">IFERROR((SMALL(TEMPO,1+L8))," - ")</f>
        <v>1.5405092592592594E-4</v>
      </c>
      <c r="N9" s="2">
        <f t="shared" ref="N9:N29" si="4">L9</f>
        <v>2</v>
      </c>
    </row>
    <row r="10" spans="2:14">
      <c r="B10" s="18" t="s">
        <v>45</v>
      </c>
      <c r="C10" s="19">
        <v>1</v>
      </c>
      <c r="D10" s="19" t="s">
        <v>106</v>
      </c>
      <c r="E10" s="16" t="str">
        <f t="shared" si="0"/>
        <v>RJ</v>
      </c>
      <c r="F10" s="44"/>
      <c r="G10" s="16" t="str">
        <f t="shared" si="1"/>
        <v>-</v>
      </c>
      <c r="H10" s="17">
        <f t="shared" si="2"/>
        <v>0</v>
      </c>
      <c r="L10" s="2">
        <f t="shared" ref="L10:L44" si="5">L9+1</f>
        <v>3</v>
      </c>
      <c r="M10" s="15">
        <f t="shared" si="3"/>
        <v>1.591435185185185E-4</v>
      </c>
      <c r="N10" s="2">
        <f t="shared" si="4"/>
        <v>3</v>
      </c>
    </row>
    <row r="11" spans="2:14">
      <c r="B11" s="18" t="s">
        <v>45</v>
      </c>
      <c r="C11" s="19">
        <v>2</v>
      </c>
      <c r="D11" s="19" t="s">
        <v>107</v>
      </c>
      <c r="E11" s="16" t="str">
        <f t="shared" si="0"/>
        <v>SC</v>
      </c>
      <c r="F11" s="44">
        <v>1.7430555555555556E-4</v>
      </c>
      <c r="G11" s="16">
        <f t="shared" si="1"/>
        <v>14</v>
      </c>
      <c r="H11" s="17">
        <f t="shared" si="2"/>
        <v>0</v>
      </c>
      <c r="L11" s="2">
        <f t="shared" si="5"/>
        <v>4</v>
      </c>
      <c r="M11" s="15">
        <f t="shared" si="3"/>
        <v>1.6076388888888889E-4</v>
      </c>
      <c r="N11" s="2">
        <f t="shared" si="4"/>
        <v>4</v>
      </c>
    </row>
    <row r="12" spans="2:14">
      <c r="B12" s="18" t="s">
        <v>45</v>
      </c>
      <c r="C12" s="19">
        <v>3</v>
      </c>
      <c r="D12" s="19" t="s">
        <v>108</v>
      </c>
      <c r="E12" s="16" t="str">
        <f t="shared" si="0"/>
        <v>MSP</v>
      </c>
      <c r="F12" s="44">
        <v>3.6793981481481481E-4</v>
      </c>
      <c r="G12" s="16">
        <f t="shared" si="1"/>
        <v>26</v>
      </c>
      <c r="H12" s="17">
        <f t="shared" si="2"/>
        <v>0</v>
      </c>
      <c r="L12" s="2">
        <f t="shared" si="5"/>
        <v>5</v>
      </c>
      <c r="M12" s="15">
        <f t="shared" si="3"/>
        <v>1.6307870370370369E-4</v>
      </c>
      <c r="N12" s="2">
        <f t="shared" si="4"/>
        <v>5</v>
      </c>
    </row>
    <row r="13" spans="2:14">
      <c r="B13" s="18" t="s">
        <v>45</v>
      </c>
      <c r="C13" s="19">
        <v>4</v>
      </c>
      <c r="D13" s="19" t="s">
        <v>109</v>
      </c>
      <c r="E13" s="16" t="str">
        <f t="shared" si="0"/>
        <v>DF</v>
      </c>
      <c r="F13" s="44">
        <v>1.6076388888888889E-4</v>
      </c>
      <c r="G13" s="16">
        <f t="shared" si="1"/>
        <v>4</v>
      </c>
      <c r="H13" s="17">
        <f t="shared" si="2"/>
        <v>5</v>
      </c>
      <c r="L13" s="2">
        <f t="shared" si="5"/>
        <v>6</v>
      </c>
      <c r="M13" s="15">
        <f t="shared" si="3"/>
        <v>1.6377314814814816E-4</v>
      </c>
      <c r="N13" s="2">
        <f t="shared" si="4"/>
        <v>6</v>
      </c>
    </row>
    <row r="14" spans="2:14">
      <c r="B14" s="18" t="s">
        <v>45</v>
      </c>
      <c r="C14" s="19">
        <v>5</v>
      </c>
      <c r="D14" s="19" t="s">
        <v>110</v>
      </c>
      <c r="E14" s="16" t="str">
        <f t="shared" si="0"/>
        <v>AM</v>
      </c>
      <c r="F14" s="44">
        <v>1.6307870370370369E-4</v>
      </c>
      <c r="G14" s="16">
        <f t="shared" si="1"/>
        <v>5</v>
      </c>
      <c r="H14" s="17">
        <f t="shared" si="2"/>
        <v>4</v>
      </c>
      <c r="L14" s="2">
        <f t="shared" si="5"/>
        <v>7</v>
      </c>
      <c r="M14" s="15">
        <f t="shared" si="3"/>
        <v>1.6574074074074074E-4</v>
      </c>
      <c r="N14" s="2">
        <f t="shared" si="4"/>
        <v>7</v>
      </c>
    </row>
    <row r="15" spans="2:14">
      <c r="B15" s="18" t="s">
        <v>51</v>
      </c>
      <c r="C15" s="19">
        <v>1</v>
      </c>
      <c r="D15" s="19" t="s">
        <v>111</v>
      </c>
      <c r="E15" s="16" t="str">
        <f t="shared" si="0"/>
        <v>RS</v>
      </c>
      <c r="F15" s="44"/>
      <c r="G15" s="16" t="str">
        <f t="shared" si="1"/>
        <v>-</v>
      </c>
      <c r="H15" s="17">
        <f t="shared" si="2"/>
        <v>0</v>
      </c>
      <c r="L15" s="2">
        <f t="shared" si="5"/>
        <v>8</v>
      </c>
      <c r="M15" s="15">
        <f t="shared" si="3"/>
        <v>1.6666666666666666E-4</v>
      </c>
      <c r="N15" s="2">
        <f t="shared" si="4"/>
        <v>8</v>
      </c>
    </row>
    <row r="16" spans="2:14">
      <c r="B16" s="18" t="s">
        <v>51</v>
      </c>
      <c r="C16" s="19">
        <v>2</v>
      </c>
      <c r="D16" s="19" t="s">
        <v>112</v>
      </c>
      <c r="E16" s="16" t="str">
        <f t="shared" si="0"/>
        <v>RS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1.667824074074074E-4</v>
      </c>
      <c r="N16" s="2">
        <f t="shared" si="4"/>
        <v>9</v>
      </c>
    </row>
    <row r="17" spans="2:14">
      <c r="B17" s="18" t="s">
        <v>51</v>
      </c>
      <c r="C17" s="19">
        <v>3</v>
      </c>
      <c r="D17" s="19" t="s">
        <v>113</v>
      </c>
      <c r="E17" s="16" t="str">
        <f t="shared" si="0"/>
        <v>SC</v>
      </c>
      <c r="F17" s="44">
        <v>1.591435185185185E-4</v>
      </c>
      <c r="G17" s="16">
        <f t="shared" si="1"/>
        <v>3</v>
      </c>
      <c r="H17" s="17">
        <f t="shared" si="2"/>
        <v>10</v>
      </c>
      <c r="L17" s="2">
        <f t="shared" si="5"/>
        <v>10</v>
      </c>
      <c r="M17" s="15">
        <f t="shared" si="3"/>
        <v>1.6967592592592596E-4</v>
      </c>
      <c r="N17" s="2">
        <f t="shared" si="4"/>
        <v>10</v>
      </c>
    </row>
    <row r="18" spans="2:14">
      <c r="B18" s="18" t="s">
        <v>51</v>
      </c>
      <c r="C18" s="19">
        <v>4</v>
      </c>
      <c r="D18" s="19" t="s">
        <v>114</v>
      </c>
      <c r="E18" s="16" t="str">
        <f t="shared" si="0"/>
        <v>PB</v>
      </c>
      <c r="F18" s="44"/>
      <c r="G18" s="16" t="str">
        <f t="shared" si="1"/>
        <v>-</v>
      </c>
      <c r="H18" s="17">
        <f t="shared" si="2"/>
        <v>0</v>
      </c>
      <c r="L18" s="2">
        <f t="shared" si="5"/>
        <v>11</v>
      </c>
      <c r="M18" s="15">
        <f t="shared" si="3"/>
        <v>1.7025462962962966E-4</v>
      </c>
      <c r="N18" s="2">
        <f t="shared" si="4"/>
        <v>11</v>
      </c>
    </row>
    <row r="19" spans="2:14">
      <c r="B19" s="18" t="s">
        <v>51</v>
      </c>
      <c r="C19" s="19">
        <v>5</v>
      </c>
      <c r="D19" s="19" t="s">
        <v>115</v>
      </c>
      <c r="E19" s="16" t="str">
        <f t="shared" si="0"/>
        <v>BA</v>
      </c>
      <c r="F19" s="44">
        <v>1.8194444444444445E-4</v>
      </c>
      <c r="G19" s="16">
        <f t="shared" si="1"/>
        <v>18</v>
      </c>
      <c r="H19" s="17">
        <f t="shared" si="2"/>
        <v>0</v>
      </c>
      <c r="L19" s="2">
        <f t="shared" si="5"/>
        <v>12</v>
      </c>
      <c r="M19" s="15">
        <f t="shared" si="3"/>
        <v>1.7106481481481478E-4</v>
      </c>
      <c r="N19" s="2">
        <f t="shared" si="4"/>
        <v>12</v>
      </c>
    </row>
    <row r="20" spans="2:14">
      <c r="B20" s="18" t="s">
        <v>57</v>
      </c>
      <c r="C20" s="19">
        <v>1</v>
      </c>
      <c r="D20" s="19" t="s">
        <v>116</v>
      </c>
      <c r="E20" s="16" t="str">
        <f t="shared" si="0"/>
        <v>AL</v>
      </c>
      <c r="F20" s="44">
        <v>1.6377314814814816E-4</v>
      </c>
      <c r="G20" s="16">
        <f t="shared" si="1"/>
        <v>6</v>
      </c>
      <c r="H20" s="17">
        <f t="shared" si="2"/>
        <v>3</v>
      </c>
      <c r="L20" s="2">
        <f t="shared" si="5"/>
        <v>13</v>
      </c>
      <c r="M20" s="15">
        <f t="shared" si="3"/>
        <v>1.7256944444444446E-4</v>
      </c>
      <c r="N20" s="2">
        <f t="shared" si="4"/>
        <v>13</v>
      </c>
    </row>
    <row r="21" spans="2:14">
      <c r="B21" s="18" t="s">
        <v>57</v>
      </c>
      <c r="C21" s="19">
        <v>2</v>
      </c>
      <c r="D21" s="19" t="s">
        <v>117</v>
      </c>
      <c r="E21" s="16" t="str">
        <f t="shared" si="0"/>
        <v>AL</v>
      </c>
      <c r="F21" s="44">
        <v>2.0740740740740743E-4</v>
      </c>
      <c r="G21" s="16">
        <f t="shared" si="1"/>
        <v>23</v>
      </c>
      <c r="H21" s="17">
        <f t="shared" si="2"/>
        <v>0</v>
      </c>
      <c r="L21" s="2">
        <f t="shared" si="5"/>
        <v>14</v>
      </c>
      <c r="M21" s="15">
        <f t="shared" si="3"/>
        <v>1.7430555555555556E-4</v>
      </c>
      <c r="N21" s="2">
        <f t="shared" si="4"/>
        <v>14</v>
      </c>
    </row>
    <row r="22" spans="2:14">
      <c r="B22" s="18" t="s">
        <v>57</v>
      </c>
      <c r="C22" s="19">
        <v>3</v>
      </c>
      <c r="D22" s="19" t="s">
        <v>118</v>
      </c>
      <c r="E22" s="16" t="str">
        <f t="shared" si="0"/>
        <v>AM</v>
      </c>
      <c r="F22" s="44"/>
      <c r="G22" s="16" t="str">
        <f t="shared" si="1"/>
        <v>-</v>
      </c>
      <c r="H22" s="17">
        <f t="shared" si="2"/>
        <v>0</v>
      </c>
      <c r="L22" s="2">
        <f t="shared" si="5"/>
        <v>15</v>
      </c>
      <c r="M22" s="15">
        <f t="shared" si="3"/>
        <v>1.7719907407407406E-4</v>
      </c>
      <c r="N22" s="2">
        <f t="shared" si="4"/>
        <v>15</v>
      </c>
    </row>
    <row r="23" spans="2:14">
      <c r="B23" s="18" t="s">
        <v>57</v>
      </c>
      <c r="C23" s="19">
        <v>4</v>
      </c>
      <c r="D23" s="19" t="s">
        <v>119</v>
      </c>
      <c r="E23" s="16" t="str">
        <f t="shared" si="0"/>
        <v>RJ</v>
      </c>
      <c r="F23" s="44">
        <v>2.4374999999999996E-4</v>
      </c>
      <c r="G23" s="16">
        <f t="shared" si="1"/>
        <v>25</v>
      </c>
      <c r="H23" s="17">
        <f t="shared" si="2"/>
        <v>0</v>
      </c>
      <c r="L23" s="2">
        <f t="shared" si="5"/>
        <v>16</v>
      </c>
      <c r="M23" s="15">
        <f t="shared" si="3"/>
        <v>1.7974537037037037E-4</v>
      </c>
      <c r="N23" s="2">
        <f t="shared" si="4"/>
        <v>16</v>
      </c>
    </row>
    <row r="24" spans="2:14">
      <c r="B24" s="18" t="s">
        <v>57</v>
      </c>
      <c r="C24" s="19">
        <v>5</v>
      </c>
      <c r="D24" s="19" t="s">
        <v>58</v>
      </c>
      <c r="E24" s="16" t="str">
        <f t="shared" si="0"/>
        <v>DF</v>
      </c>
      <c r="F24" s="44">
        <v>1.7719907407407406E-4</v>
      </c>
      <c r="G24" s="16">
        <f t="shared" si="1"/>
        <v>15</v>
      </c>
      <c r="H24" s="17">
        <f t="shared" si="2"/>
        <v>0</v>
      </c>
      <c r="L24" s="2">
        <f t="shared" si="5"/>
        <v>17</v>
      </c>
      <c r="M24" s="15">
        <f t="shared" si="3"/>
        <v>1.8125000000000001E-4</v>
      </c>
      <c r="N24" s="2">
        <f t="shared" si="4"/>
        <v>17</v>
      </c>
    </row>
    <row r="25" spans="2:14">
      <c r="B25" s="18" t="s">
        <v>63</v>
      </c>
      <c r="C25" s="19">
        <v>1</v>
      </c>
      <c r="D25" s="19" t="s">
        <v>120</v>
      </c>
      <c r="E25" s="16" t="str">
        <f t="shared" si="0"/>
        <v>RN</v>
      </c>
      <c r="F25" s="44">
        <v>1.667824074074074E-4</v>
      </c>
      <c r="G25" s="16">
        <f t="shared" si="1"/>
        <v>9</v>
      </c>
      <c r="H25" s="17">
        <f t="shared" si="2"/>
        <v>0</v>
      </c>
      <c r="L25" s="2">
        <f t="shared" si="5"/>
        <v>18</v>
      </c>
      <c r="M25" s="15">
        <f t="shared" si="3"/>
        <v>1.8194444444444445E-4</v>
      </c>
      <c r="N25" s="2">
        <f t="shared" si="4"/>
        <v>18</v>
      </c>
    </row>
    <row r="26" spans="2:14">
      <c r="B26" s="18" t="s">
        <v>63</v>
      </c>
      <c r="C26" s="19">
        <v>2</v>
      </c>
      <c r="D26" s="19" t="s">
        <v>121</v>
      </c>
      <c r="E26" s="16" t="str">
        <f t="shared" si="0"/>
        <v>PE</v>
      </c>
      <c r="F26" s="44"/>
      <c r="G26" s="16" t="str">
        <f t="shared" si="1"/>
        <v>-</v>
      </c>
      <c r="H26" s="17">
        <f t="shared" si="2"/>
        <v>0</v>
      </c>
      <c r="L26" s="2">
        <f t="shared" si="5"/>
        <v>19</v>
      </c>
      <c r="M26" s="15">
        <f t="shared" si="3"/>
        <v>1.8842592592592595E-4</v>
      </c>
      <c r="N26" s="2">
        <f t="shared" si="4"/>
        <v>19</v>
      </c>
    </row>
    <row r="27" spans="2:14">
      <c r="B27" s="18" t="s">
        <v>63</v>
      </c>
      <c r="C27" s="19">
        <v>3</v>
      </c>
      <c r="D27" s="19" t="s">
        <v>122</v>
      </c>
      <c r="E27" s="16" t="str">
        <f t="shared" si="0"/>
        <v>RO</v>
      </c>
      <c r="F27" s="44">
        <v>1.9456018518518517E-4</v>
      </c>
      <c r="G27" s="16">
        <f t="shared" si="1"/>
        <v>20</v>
      </c>
      <c r="H27" s="17">
        <f t="shared" si="2"/>
        <v>0</v>
      </c>
      <c r="L27" s="2">
        <f t="shared" si="5"/>
        <v>20</v>
      </c>
      <c r="M27" s="15">
        <f t="shared" si="3"/>
        <v>1.9456018518518517E-4</v>
      </c>
      <c r="N27" s="2">
        <f t="shared" si="4"/>
        <v>20</v>
      </c>
    </row>
    <row r="28" spans="2:14">
      <c r="B28" s="18" t="s">
        <v>63</v>
      </c>
      <c r="C28" s="19">
        <v>4</v>
      </c>
      <c r="D28" s="19" t="s">
        <v>123</v>
      </c>
      <c r="E28" s="16" t="str">
        <f t="shared" si="0"/>
        <v>MA</v>
      </c>
      <c r="F28" s="44">
        <v>2.0717592592592589E-4</v>
      </c>
      <c r="G28" s="16">
        <f t="shared" si="1"/>
        <v>22</v>
      </c>
      <c r="H28" s="17">
        <f t="shared" si="2"/>
        <v>0</v>
      </c>
      <c r="L28" s="2">
        <f t="shared" si="5"/>
        <v>21</v>
      </c>
      <c r="M28" s="15">
        <f t="shared" si="3"/>
        <v>1.9895833333333335E-4</v>
      </c>
      <c r="N28" s="2">
        <f t="shared" si="4"/>
        <v>21</v>
      </c>
    </row>
    <row r="29" spans="2:14">
      <c r="B29" s="18" t="s">
        <v>63</v>
      </c>
      <c r="C29" s="19">
        <v>5</v>
      </c>
      <c r="D29" s="19" t="s">
        <v>124</v>
      </c>
      <c r="E29" s="16" t="str">
        <f t="shared" si="0"/>
        <v>RO</v>
      </c>
      <c r="F29" s="44">
        <v>1.7974537037037037E-4</v>
      </c>
      <c r="G29" s="16">
        <f t="shared" si="1"/>
        <v>16</v>
      </c>
      <c r="H29" s="17">
        <f t="shared" si="2"/>
        <v>0</v>
      </c>
      <c r="L29" s="2">
        <f t="shared" si="5"/>
        <v>22</v>
      </c>
      <c r="M29" s="15">
        <f t="shared" ref="M29" si="6">IFERROR((SMALL(TEMPO,1+L28))," - ")</f>
        <v>2.0717592592592589E-4</v>
      </c>
      <c r="N29" s="2">
        <f t="shared" si="4"/>
        <v>22</v>
      </c>
    </row>
    <row r="30" spans="2:14">
      <c r="B30" s="18" t="s">
        <v>91</v>
      </c>
      <c r="C30" s="19">
        <v>1</v>
      </c>
      <c r="D30" s="19" t="s">
        <v>125</v>
      </c>
      <c r="E30" s="16" t="str">
        <f t="shared" ref="E30:E44" si="7">IFERROR((VLOOKUP(D30,DADOS,2,0)),"")</f>
        <v>RN</v>
      </c>
      <c r="F30" s="44">
        <v>1.537037037037037E-4</v>
      </c>
      <c r="G30" s="16">
        <f t="shared" si="1"/>
        <v>1</v>
      </c>
      <c r="H30" s="17">
        <f t="shared" ref="H30:H44" si="8">IFERROR((VLOOKUP(G30,PONTOS,4,0)),0)</f>
        <v>20</v>
      </c>
      <c r="L30" s="2">
        <f t="shared" si="5"/>
        <v>23</v>
      </c>
      <c r="M30" s="15">
        <f t="shared" ref="M30:M44" si="9">IFERROR((SMALL(TEMPO,1+L29))," - ")</f>
        <v>2.0740740740740743E-4</v>
      </c>
      <c r="N30" s="2">
        <f t="shared" ref="N30:N44" si="10">L30</f>
        <v>23</v>
      </c>
    </row>
    <row r="31" spans="2:14">
      <c r="B31" s="18" t="s">
        <v>91</v>
      </c>
      <c r="C31" s="19">
        <v>2</v>
      </c>
      <c r="D31" s="19" t="s">
        <v>126</v>
      </c>
      <c r="E31" s="16" t="str">
        <f t="shared" si="7"/>
        <v>RJ</v>
      </c>
      <c r="F31" s="44">
        <v>1.6666666666666666E-4</v>
      </c>
      <c r="G31" s="16">
        <f t="shared" si="1"/>
        <v>8</v>
      </c>
      <c r="H31" s="17">
        <f t="shared" si="8"/>
        <v>1</v>
      </c>
      <c r="L31" s="2">
        <f t="shared" si="5"/>
        <v>24</v>
      </c>
      <c r="M31" s="15">
        <f t="shared" si="9"/>
        <v>2.2303240740740739E-4</v>
      </c>
      <c r="N31" s="2">
        <f t="shared" si="10"/>
        <v>24</v>
      </c>
    </row>
    <row r="32" spans="2:14">
      <c r="B32" s="18" t="s">
        <v>91</v>
      </c>
      <c r="C32" s="19">
        <v>3</v>
      </c>
      <c r="D32" s="19" t="s">
        <v>127</v>
      </c>
      <c r="E32" s="16" t="str">
        <f t="shared" si="7"/>
        <v>PI</v>
      </c>
      <c r="F32" s="44">
        <v>1.9895833333333335E-4</v>
      </c>
      <c r="G32" s="16">
        <f t="shared" si="1"/>
        <v>21</v>
      </c>
      <c r="H32" s="17">
        <f t="shared" si="8"/>
        <v>0</v>
      </c>
      <c r="L32" s="2">
        <f t="shared" si="5"/>
        <v>25</v>
      </c>
      <c r="M32" s="15">
        <f t="shared" si="9"/>
        <v>2.4374999999999996E-4</v>
      </c>
      <c r="N32" s="2">
        <f t="shared" si="10"/>
        <v>25</v>
      </c>
    </row>
    <row r="33" spans="2:14">
      <c r="B33" s="18" t="s">
        <v>91</v>
      </c>
      <c r="C33" s="19">
        <v>4</v>
      </c>
      <c r="D33" s="19" t="s">
        <v>128</v>
      </c>
      <c r="E33" s="16" t="str">
        <f t="shared" si="7"/>
        <v>MT</v>
      </c>
      <c r="F33" s="44">
        <v>2.2303240740740739E-4</v>
      </c>
      <c r="G33" s="16">
        <f t="shared" si="1"/>
        <v>24</v>
      </c>
      <c r="H33" s="17">
        <f t="shared" si="8"/>
        <v>0</v>
      </c>
      <c r="L33" s="2">
        <f t="shared" si="5"/>
        <v>26</v>
      </c>
      <c r="M33" s="15">
        <f t="shared" si="9"/>
        <v>3.6793981481481481E-4</v>
      </c>
      <c r="N33" s="2">
        <f t="shared" si="10"/>
        <v>26</v>
      </c>
    </row>
    <row r="34" spans="2:14">
      <c r="B34" s="18" t="s">
        <v>91</v>
      </c>
      <c r="C34" s="19">
        <v>5</v>
      </c>
      <c r="D34" s="19" t="s">
        <v>129</v>
      </c>
      <c r="E34" s="16" t="str">
        <f t="shared" si="7"/>
        <v>SC</v>
      </c>
      <c r="F34" s="44">
        <v>1.7256944444444446E-4</v>
      </c>
      <c r="G34" s="16">
        <f t="shared" si="1"/>
        <v>13</v>
      </c>
      <c r="H34" s="17">
        <f t="shared" si="8"/>
        <v>0</v>
      </c>
      <c r="L34" s="2">
        <f t="shared" si="5"/>
        <v>27</v>
      </c>
      <c r="M34" s="15" t="str">
        <f t="shared" si="9"/>
        <v xml:space="preserve"> - </v>
      </c>
      <c r="N34" s="2">
        <f t="shared" si="10"/>
        <v>27</v>
      </c>
    </row>
    <row r="35" spans="2:14">
      <c r="B35" s="18" t="s">
        <v>97</v>
      </c>
      <c r="C35" s="19">
        <v>1</v>
      </c>
      <c r="D35" s="19" t="s">
        <v>130</v>
      </c>
      <c r="E35" s="16" t="str">
        <f t="shared" si="7"/>
        <v>RN</v>
      </c>
      <c r="F35" s="44">
        <v>1.8125000000000001E-4</v>
      </c>
      <c r="G35" s="16">
        <f t="shared" si="1"/>
        <v>17</v>
      </c>
      <c r="H35" s="17">
        <f t="shared" si="8"/>
        <v>0</v>
      </c>
      <c r="L35" s="2">
        <f t="shared" si="5"/>
        <v>28</v>
      </c>
      <c r="M35" s="15" t="str">
        <f t="shared" si="9"/>
        <v xml:space="preserve"> - </v>
      </c>
      <c r="N35" s="2">
        <f t="shared" si="10"/>
        <v>28</v>
      </c>
    </row>
    <row r="36" spans="2:14">
      <c r="B36" s="18" t="s">
        <v>97</v>
      </c>
      <c r="C36" s="19">
        <v>2</v>
      </c>
      <c r="D36" s="19" t="s">
        <v>131</v>
      </c>
      <c r="E36" s="16" t="str">
        <f t="shared" si="7"/>
        <v>PI</v>
      </c>
      <c r="F36" s="44"/>
      <c r="G36" s="16" t="str">
        <f t="shared" si="1"/>
        <v>-</v>
      </c>
      <c r="H36" s="17">
        <f t="shared" si="8"/>
        <v>0</v>
      </c>
      <c r="L36" s="2">
        <f t="shared" si="5"/>
        <v>29</v>
      </c>
      <c r="M36" s="15" t="str">
        <f t="shared" si="9"/>
        <v xml:space="preserve"> - </v>
      </c>
      <c r="N36" s="2">
        <f t="shared" si="10"/>
        <v>29</v>
      </c>
    </row>
    <row r="37" spans="2:14">
      <c r="B37" s="18" t="s">
        <v>97</v>
      </c>
      <c r="C37" s="19">
        <v>3</v>
      </c>
      <c r="D37" s="19" t="s">
        <v>132</v>
      </c>
      <c r="E37" s="16" t="str">
        <f t="shared" si="7"/>
        <v>BA</v>
      </c>
      <c r="F37" s="44">
        <v>1.5405092592592594E-4</v>
      </c>
      <c r="G37" s="16">
        <f t="shared" si="1"/>
        <v>2</v>
      </c>
      <c r="H37" s="17">
        <f t="shared" si="8"/>
        <v>15</v>
      </c>
      <c r="L37" s="2">
        <f t="shared" si="5"/>
        <v>30</v>
      </c>
      <c r="M37" s="15" t="str">
        <f t="shared" si="9"/>
        <v xml:space="preserve"> - </v>
      </c>
      <c r="N37" s="2">
        <f t="shared" si="10"/>
        <v>30</v>
      </c>
    </row>
    <row r="38" spans="2:14">
      <c r="B38" s="18" t="s">
        <v>97</v>
      </c>
      <c r="C38" s="19">
        <v>4</v>
      </c>
      <c r="D38" s="19" t="s">
        <v>133</v>
      </c>
      <c r="E38" s="16" t="str">
        <f t="shared" si="7"/>
        <v>AM</v>
      </c>
      <c r="F38" s="44"/>
      <c r="G38" s="16" t="str">
        <f t="shared" si="1"/>
        <v>-</v>
      </c>
      <c r="H38" s="17">
        <f t="shared" si="8"/>
        <v>0</v>
      </c>
      <c r="L38" s="2">
        <f t="shared" si="5"/>
        <v>31</v>
      </c>
      <c r="M38" s="15" t="str">
        <f t="shared" si="9"/>
        <v xml:space="preserve"> - </v>
      </c>
      <c r="N38" s="2">
        <f t="shared" si="10"/>
        <v>31</v>
      </c>
    </row>
    <row r="39" spans="2:14">
      <c r="B39" s="18" t="s">
        <v>97</v>
      </c>
      <c r="C39" s="19">
        <v>5</v>
      </c>
      <c r="D39" s="19" t="s">
        <v>134</v>
      </c>
      <c r="E39" s="16" t="str">
        <f t="shared" si="7"/>
        <v>RS</v>
      </c>
      <c r="F39" s="44">
        <v>1.8842592592592595E-4</v>
      </c>
      <c r="G39" s="16">
        <f t="shared" si="1"/>
        <v>19</v>
      </c>
      <c r="H39" s="17">
        <f t="shared" si="8"/>
        <v>0</v>
      </c>
      <c r="L39" s="2">
        <f t="shared" si="5"/>
        <v>32</v>
      </c>
      <c r="M39" s="15" t="str">
        <f t="shared" si="9"/>
        <v xml:space="preserve"> - </v>
      </c>
      <c r="N39" s="2">
        <f t="shared" si="10"/>
        <v>32</v>
      </c>
    </row>
    <row r="40" spans="2:14">
      <c r="B40" s="18" t="s">
        <v>135</v>
      </c>
      <c r="C40" s="19">
        <v>1</v>
      </c>
      <c r="D40" s="19" t="s">
        <v>136</v>
      </c>
      <c r="E40" s="16" t="str">
        <f t="shared" si="7"/>
        <v>BA</v>
      </c>
      <c r="F40" s="44">
        <v>1.6574074074074074E-4</v>
      </c>
      <c r="G40" s="16">
        <f t="shared" si="1"/>
        <v>7</v>
      </c>
      <c r="H40" s="17">
        <f t="shared" si="8"/>
        <v>2</v>
      </c>
      <c r="L40" s="2">
        <f t="shared" si="5"/>
        <v>33</v>
      </c>
      <c r="M40" s="15" t="str">
        <f t="shared" si="9"/>
        <v xml:space="preserve"> - </v>
      </c>
      <c r="N40" s="2">
        <f t="shared" si="10"/>
        <v>33</v>
      </c>
    </row>
    <row r="41" spans="2:14">
      <c r="B41" s="18" t="s">
        <v>135</v>
      </c>
      <c r="C41" s="19">
        <v>2</v>
      </c>
      <c r="D41" s="19" t="s">
        <v>137</v>
      </c>
      <c r="E41" s="16" t="str">
        <f t="shared" si="7"/>
        <v>DF</v>
      </c>
      <c r="F41" s="44">
        <v>1.7106481481481478E-4</v>
      </c>
      <c r="G41" s="16">
        <f t="shared" ref="G41:G44" si="11">IFERROR((VLOOKUP(F41,$M$8:$N$56,2)),"-")</f>
        <v>12</v>
      </c>
      <c r="H41" s="17">
        <f t="shared" si="8"/>
        <v>0</v>
      </c>
      <c r="L41" s="2">
        <f t="shared" si="5"/>
        <v>34</v>
      </c>
      <c r="M41" s="15" t="str">
        <f t="shared" si="9"/>
        <v xml:space="preserve"> - </v>
      </c>
      <c r="N41" s="2">
        <f t="shared" si="10"/>
        <v>34</v>
      </c>
    </row>
    <row r="42" spans="2:14">
      <c r="B42" s="18" t="s">
        <v>135</v>
      </c>
      <c r="C42" s="19">
        <v>3</v>
      </c>
      <c r="D42" s="19" t="s">
        <v>138</v>
      </c>
      <c r="E42" s="16" t="str">
        <f t="shared" si="7"/>
        <v>MT</v>
      </c>
      <c r="F42" s="44">
        <v>1.6967592592592596E-4</v>
      </c>
      <c r="G42" s="16">
        <f t="shared" si="11"/>
        <v>10</v>
      </c>
      <c r="H42" s="17">
        <f t="shared" si="8"/>
        <v>0</v>
      </c>
      <c r="L42" s="2">
        <f t="shared" si="5"/>
        <v>35</v>
      </c>
      <c r="M42" s="15" t="str">
        <f t="shared" si="9"/>
        <v xml:space="preserve"> - </v>
      </c>
      <c r="N42" s="2">
        <f t="shared" si="10"/>
        <v>35</v>
      </c>
    </row>
    <row r="43" spans="2:14">
      <c r="B43" s="18" t="s">
        <v>135</v>
      </c>
      <c r="C43" s="19">
        <v>4</v>
      </c>
      <c r="D43" s="19" t="s">
        <v>139</v>
      </c>
      <c r="E43" s="16" t="str">
        <f t="shared" si="7"/>
        <v>TCU</v>
      </c>
      <c r="F43" s="44"/>
      <c r="G43" s="16" t="str">
        <f t="shared" si="11"/>
        <v>-</v>
      </c>
      <c r="H43" s="17">
        <f t="shared" si="8"/>
        <v>0</v>
      </c>
      <c r="L43" s="2">
        <f t="shared" si="5"/>
        <v>36</v>
      </c>
      <c r="M43" s="15" t="str">
        <f t="shared" si="9"/>
        <v xml:space="preserve"> - </v>
      </c>
      <c r="N43" s="2">
        <f t="shared" si="10"/>
        <v>36</v>
      </c>
    </row>
    <row r="44" spans="2:14">
      <c r="B44" s="18" t="s">
        <v>135</v>
      </c>
      <c r="C44" s="19">
        <v>5</v>
      </c>
      <c r="D44" s="19" t="s">
        <v>140</v>
      </c>
      <c r="E44" s="16" t="str">
        <f t="shared" si="7"/>
        <v>PI</v>
      </c>
      <c r="F44" s="44"/>
      <c r="G44" s="16" t="str">
        <f t="shared" si="11"/>
        <v>-</v>
      </c>
      <c r="H44" s="17">
        <f t="shared" si="8"/>
        <v>0</v>
      </c>
      <c r="L44" s="2">
        <f t="shared" si="5"/>
        <v>37</v>
      </c>
      <c r="M44" s="15" t="str">
        <f t="shared" si="9"/>
        <v xml:space="preserve"> - </v>
      </c>
      <c r="N44" s="2">
        <f t="shared" si="10"/>
        <v>37</v>
      </c>
    </row>
    <row r="45" spans="2:14">
      <c r="F45" s="15"/>
      <c r="L45" s="2"/>
      <c r="M45" s="15"/>
      <c r="N45" s="2"/>
    </row>
    <row r="46" spans="2:14">
      <c r="F46" s="15"/>
      <c r="L46" s="2"/>
      <c r="M46" s="15"/>
      <c r="N46" s="2"/>
    </row>
    <row r="47" spans="2:14" hidden="1">
      <c r="F47" s="15"/>
      <c r="L47" s="2"/>
      <c r="M47" s="15"/>
      <c r="N47" s="2"/>
    </row>
    <row r="48" spans="2:14" hidden="1">
      <c r="F48" s="15"/>
      <c r="L48" s="2"/>
      <c r="M48" s="15"/>
      <c r="N48" s="2"/>
    </row>
    <row r="49" spans="6:14" hidden="1">
      <c r="F49" s="15"/>
      <c r="L49" s="2"/>
      <c r="M49" s="15"/>
      <c r="N49" s="2"/>
    </row>
    <row r="50" spans="6:14" hidden="1">
      <c r="F50" s="15"/>
      <c r="L50" s="2"/>
      <c r="M50" s="15"/>
      <c r="N50" s="2"/>
    </row>
    <row r="51" spans="6:14" hidden="1">
      <c r="F51" s="15"/>
      <c r="L51" s="2"/>
      <c r="M51" s="15"/>
      <c r="N51" s="2"/>
    </row>
    <row r="52" spans="6:14" hidden="1">
      <c r="F52" s="15"/>
      <c r="L52" s="2"/>
      <c r="M52" s="15"/>
      <c r="N52" s="2"/>
    </row>
    <row r="53" spans="6:14" hidden="1">
      <c r="F53" s="15"/>
      <c r="L53" s="2"/>
      <c r="M53" s="15"/>
      <c r="N53" s="2"/>
    </row>
    <row r="54" spans="6:14" hidden="1">
      <c r="L54" s="2"/>
      <c r="M54" s="15"/>
      <c r="N54" s="2"/>
    </row>
    <row r="55" spans="6:14" hidden="1">
      <c r="L55" s="2"/>
      <c r="M55" s="15"/>
      <c r="N55" s="2"/>
    </row>
    <row r="56" spans="6:14" hidden="1">
      <c r="L56" s="2"/>
      <c r="M56" s="15"/>
      <c r="N56" s="2"/>
    </row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E4:G4" xr:uid="{B6E202AE-4739-4075-BC63-5386220F06A4}">
      <formula1>CATEGORIA</formula1>
    </dataValidation>
    <dataValidation type="list" allowBlank="1" showInputMessage="1" showErrorMessage="1" sqref="D4" xr:uid="{B482063E-63F2-4DBF-A4EE-D1539E7D17BB}">
      <formula1>TIPOPROVA</formula1>
    </dataValidation>
    <dataValidation type="list" allowBlank="1" showInputMessage="1" showErrorMessage="1" sqref="C4" xr:uid="{D43B29C2-5849-4FC4-B470-E75D8775EAC9}">
      <formula1>PROVA</formula1>
    </dataValidation>
    <dataValidation type="list" allowBlank="1" showInputMessage="1" showErrorMessage="1" sqref="D8:D53" xr:uid="{C234943C-4BC4-4203-840F-B0B9D40601A4}">
      <formula1>NOME</formula1>
    </dataValidation>
    <dataValidation type="list" allowBlank="1" showInputMessage="1" showErrorMessage="1" sqref="B8:B53" xr:uid="{EB5BACE0-2778-47B0-BB71-C78D3321F184}">
      <formula1>SERIE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1B1BE-D99A-4BEC-ABBF-E3E5A18DB360}">
  <sheetPr codeName="Planilha9">
    <tabColor theme="4"/>
  </sheetPr>
  <dimension ref="A1:N48"/>
  <sheetViews>
    <sheetView showGridLines="0" showRowColHeaders="0" zoomScale="115" zoomScaleNormal="115" workbookViewId="0">
      <pane ySplit="7" topLeftCell="A26" activePane="bottomLeft" state="frozen"/>
      <selection pane="bottomLeft" activeCell="F35" sqref="F35"/>
      <selection activeCell="F8" sqref="F8:F29"/>
    </sheetView>
  </sheetViews>
  <sheetFormatPr defaultColWidth="0" defaultRowHeight="14.45" customHeight="1" zeroHeight="1"/>
  <cols>
    <col min="1" max="1" width="8.85546875" customWidth="1"/>
    <col min="2" max="2" width="9.85546875" style="2" bestFit="1" customWidth="1"/>
    <col min="3" max="3" width="10" style="2" bestFit="1" customWidth="1"/>
    <col min="4" max="4" width="50.7109375" style="2" customWidth="1"/>
    <col min="5" max="5" width="14.28515625" style="2" bestFit="1" customWidth="1"/>
    <col min="6" max="6" width="11.28515625" style="2" bestFit="1" customWidth="1"/>
    <col min="7" max="7" width="12.28515625" style="2" bestFit="1" customWidth="1"/>
    <col min="8" max="8" width="14.42578125" style="2" bestFit="1" customWidth="1"/>
    <col min="9" max="10" width="8.85546875" customWidth="1"/>
    <col min="11" max="14" width="0" hidden="1" customWidth="1"/>
    <col min="15" max="16384" width="8.85546875" hidden="1"/>
  </cols>
  <sheetData>
    <row r="1" spans="2:14"/>
    <row r="2" spans="2:14"/>
    <row r="3" spans="2:14"/>
    <row r="4" spans="2:14">
      <c r="C4" s="20" t="s">
        <v>141</v>
      </c>
      <c r="D4" s="21" t="s">
        <v>41</v>
      </c>
      <c r="E4" s="59" t="s">
        <v>142</v>
      </c>
      <c r="F4" s="59"/>
      <c r="G4" s="60"/>
    </row>
    <row r="5" spans="2:14">
      <c r="H5" s="14" t="s">
        <v>317</v>
      </c>
      <c r="J5" s="13"/>
    </row>
    <row r="6" spans="2:14"/>
    <row r="7" spans="2:14">
      <c r="B7" s="7" t="s">
        <v>34</v>
      </c>
      <c r="C7" s="2" t="s">
        <v>37</v>
      </c>
      <c r="D7" s="2" t="s">
        <v>38</v>
      </c>
      <c r="E7" s="2" t="s">
        <v>1</v>
      </c>
      <c r="F7" s="2" t="s">
        <v>318</v>
      </c>
      <c r="G7" s="2" t="s">
        <v>319</v>
      </c>
      <c r="H7" s="8" t="s">
        <v>320</v>
      </c>
      <c r="L7" s="2" t="s">
        <v>5</v>
      </c>
      <c r="M7" s="2" t="s">
        <v>321</v>
      </c>
      <c r="N7" s="2" t="s">
        <v>5</v>
      </c>
    </row>
    <row r="8" spans="2:14">
      <c r="B8" s="18" t="s">
        <v>40</v>
      </c>
      <c r="C8" s="19">
        <v>1</v>
      </c>
      <c r="D8" s="19" t="s">
        <v>143</v>
      </c>
      <c r="E8" s="16" t="str">
        <f t="shared" ref="E8:E29" si="0">IFERROR((VLOOKUP(D8,DADOS,2,0)),"")</f>
        <v>AC</v>
      </c>
      <c r="F8" s="44"/>
      <c r="G8" s="16" t="str">
        <f t="shared" ref="G8:G36" si="1">IFERROR((VLOOKUP(F8,$M$8:$N$48,2)),"-")</f>
        <v>-</v>
      </c>
      <c r="H8" s="17">
        <f t="shared" ref="H8:H29" si="2">IFERROR((VLOOKUP(G8,PONTOS,4,0)),0)</f>
        <v>0</v>
      </c>
      <c r="L8" s="2">
        <v>1</v>
      </c>
      <c r="M8" s="15">
        <f>IFERROR((SMALL(TEMPO,1))," - ")</f>
        <v>1.3275462962962964E-4</v>
      </c>
      <c r="N8" s="2">
        <v>1</v>
      </c>
    </row>
    <row r="9" spans="2:14">
      <c r="B9" s="18" t="s">
        <v>40</v>
      </c>
      <c r="C9" s="19">
        <v>2</v>
      </c>
      <c r="D9" s="19" t="s">
        <v>144</v>
      </c>
      <c r="E9" s="16" t="str">
        <f t="shared" si="0"/>
        <v>SC</v>
      </c>
      <c r="F9" s="44">
        <v>2.0486111111111109E-4</v>
      </c>
      <c r="G9" s="16">
        <f t="shared" si="1"/>
        <v>18</v>
      </c>
      <c r="H9" s="17">
        <f t="shared" si="2"/>
        <v>0</v>
      </c>
      <c r="L9" s="2">
        <f>L8+1</f>
        <v>2</v>
      </c>
      <c r="M9" s="15">
        <f t="shared" ref="M9:M28" si="3">IFERROR((SMALL(TEMPO,1+L8))," - ")</f>
        <v>1.4351851851851852E-4</v>
      </c>
      <c r="N9" s="2">
        <f t="shared" ref="N9:N29" si="4">L9</f>
        <v>2</v>
      </c>
    </row>
    <row r="10" spans="2:14">
      <c r="B10" s="18" t="s">
        <v>40</v>
      </c>
      <c r="C10" s="19">
        <v>3</v>
      </c>
      <c r="D10" s="19" t="s">
        <v>145</v>
      </c>
      <c r="E10" s="16" t="str">
        <f t="shared" si="0"/>
        <v>RN</v>
      </c>
      <c r="F10" s="44">
        <v>1.5833333333333332E-4</v>
      </c>
      <c r="G10" s="16">
        <f t="shared" si="1"/>
        <v>5</v>
      </c>
      <c r="H10" s="17">
        <f t="shared" si="2"/>
        <v>4</v>
      </c>
      <c r="L10" s="2">
        <f t="shared" ref="L10:L36" si="5">L9+1</f>
        <v>3</v>
      </c>
      <c r="M10" s="15">
        <f t="shared" si="3"/>
        <v>1.5219907407407407E-4</v>
      </c>
      <c r="N10" s="2">
        <f t="shared" si="4"/>
        <v>3</v>
      </c>
    </row>
    <row r="11" spans="2:14">
      <c r="B11" s="18" t="s">
        <v>40</v>
      </c>
      <c r="C11" s="19">
        <v>4</v>
      </c>
      <c r="D11" s="19" t="s">
        <v>146</v>
      </c>
      <c r="E11" s="16" t="str">
        <f t="shared" si="0"/>
        <v>MT</v>
      </c>
      <c r="F11" s="44">
        <v>2.2094907407407407E-4</v>
      </c>
      <c r="G11" s="16">
        <f t="shared" si="1"/>
        <v>20</v>
      </c>
      <c r="H11" s="17">
        <f t="shared" si="2"/>
        <v>0</v>
      </c>
      <c r="L11" s="2">
        <f t="shared" si="5"/>
        <v>4</v>
      </c>
      <c r="M11" s="15">
        <f t="shared" si="3"/>
        <v>1.5810185185185184E-4</v>
      </c>
      <c r="N11" s="2">
        <f t="shared" si="4"/>
        <v>4</v>
      </c>
    </row>
    <row r="12" spans="2:14">
      <c r="B12" s="18" t="s">
        <v>40</v>
      </c>
      <c r="C12" s="19">
        <v>5</v>
      </c>
      <c r="D12" s="19" t="s">
        <v>147</v>
      </c>
      <c r="E12" s="16" t="str">
        <f t="shared" si="0"/>
        <v>PI</v>
      </c>
      <c r="F12" s="44">
        <v>1.8449074074074074E-4</v>
      </c>
      <c r="G12" s="16">
        <f t="shared" si="1"/>
        <v>15</v>
      </c>
      <c r="H12" s="17">
        <f t="shared" si="2"/>
        <v>0</v>
      </c>
      <c r="L12" s="2">
        <f t="shared" si="5"/>
        <v>5</v>
      </c>
      <c r="M12" s="15">
        <f t="shared" si="3"/>
        <v>1.5833333333333332E-4</v>
      </c>
      <c r="N12" s="2">
        <f t="shared" si="4"/>
        <v>5</v>
      </c>
    </row>
    <row r="13" spans="2:14">
      <c r="B13" s="18" t="s">
        <v>45</v>
      </c>
      <c r="C13" s="19">
        <v>1</v>
      </c>
      <c r="D13" s="19" t="s">
        <v>148</v>
      </c>
      <c r="E13" s="16" t="str">
        <f t="shared" si="0"/>
        <v>MT</v>
      </c>
      <c r="F13" s="44">
        <v>1.866898148148148E-4</v>
      </c>
      <c r="G13" s="16">
        <f t="shared" si="1"/>
        <v>16</v>
      </c>
      <c r="H13" s="17">
        <f t="shared" si="2"/>
        <v>0</v>
      </c>
      <c r="L13" s="2">
        <f t="shared" si="5"/>
        <v>6</v>
      </c>
      <c r="M13" s="15">
        <f t="shared" si="3"/>
        <v>1.6145833333333331E-4</v>
      </c>
      <c r="N13" s="2">
        <f t="shared" si="4"/>
        <v>6</v>
      </c>
    </row>
    <row r="14" spans="2:14">
      <c r="B14" s="18" t="s">
        <v>45</v>
      </c>
      <c r="C14" s="19">
        <v>2</v>
      </c>
      <c r="D14" s="19" t="s">
        <v>149</v>
      </c>
      <c r="E14" s="16" t="str">
        <f t="shared" si="0"/>
        <v>RS</v>
      </c>
      <c r="F14" s="44">
        <v>1.6921296296296294E-4</v>
      </c>
      <c r="G14" s="16">
        <f t="shared" si="1"/>
        <v>11</v>
      </c>
      <c r="H14" s="17">
        <f t="shared" si="2"/>
        <v>0</v>
      </c>
      <c r="L14" s="2">
        <f t="shared" si="5"/>
        <v>7</v>
      </c>
      <c r="M14" s="15">
        <f t="shared" si="3"/>
        <v>1.6203703703703703E-4</v>
      </c>
      <c r="N14" s="2">
        <f t="shared" si="4"/>
        <v>7</v>
      </c>
    </row>
    <row r="15" spans="2:14">
      <c r="B15" s="18" t="s">
        <v>45</v>
      </c>
      <c r="C15" s="19">
        <v>3</v>
      </c>
      <c r="D15" s="19" t="s">
        <v>150</v>
      </c>
      <c r="E15" s="16" t="str">
        <f t="shared" si="0"/>
        <v>AM</v>
      </c>
      <c r="F15" s="44">
        <v>1.4351851851851852E-4</v>
      </c>
      <c r="G15" s="16">
        <f t="shared" si="1"/>
        <v>2</v>
      </c>
      <c r="H15" s="17">
        <f t="shared" si="2"/>
        <v>15</v>
      </c>
      <c r="L15" s="2">
        <f t="shared" si="5"/>
        <v>8</v>
      </c>
      <c r="M15" s="15">
        <f t="shared" si="3"/>
        <v>1.6458333333333334E-4</v>
      </c>
      <c r="N15" s="2">
        <f t="shared" si="4"/>
        <v>8</v>
      </c>
    </row>
    <row r="16" spans="2:14">
      <c r="B16" s="18" t="s">
        <v>45</v>
      </c>
      <c r="C16" s="19">
        <v>4</v>
      </c>
      <c r="D16" s="19" t="s">
        <v>151</v>
      </c>
      <c r="E16" s="16" t="str">
        <f t="shared" si="0"/>
        <v>MSP</v>
      </c>
      <c r="F16" s="44"/>
      <c r="G16" s="16" t="str">
        <f t="shared" si="1"/>
        <v>-</v>
      </c>
      <c r="H16" s="17">
        <f t="shared" si="2"/>
        <v>0</v>
      </c>
      <c r="L16" s="2">
        <f t="shared" si="5"/>
        <v>9</v>
      </c>
      <c r="M16" s="15">
        <f t="shared" si="3"/>
        <v>1.6481481481481482E-4</v>
      </c>
      <c r="N16" s="2">
        <f t="shared" si="4"/>
        <v>9</v>
      </c>
    </row>
    <row r="17" spans="2:14">
      <c r="B17" s="18" t="s">
        <v>45</v>
      </c>
      <c r="C17" s="19">
        <v>5</v>
      </c>
      <c r="D17" s="19" t="s">
        <v>152</v>
      </c>
      <c r="E17" s="16" t="str">
        <f t="shared" si="0"/>
        <v>RS</v>
      </c>
      <c r="F17" s="44">
        <v>1.761574074074074E-4</v>
      </c>
      <c r="G17" s="16">
        <f t="shared" si="1"/>
        <v>14</v>
      </c>
      <c r="H17" s="17">
        <f t="shared" si="2"/>
        <v>0</v>
      </c>
      <c r="L17" s="2">
        <f t="shared" si="5"/>
        <v>10</v>
      </c>
      <c r="M17" s="15">
        <f t="shared" si="3"/>
        <v>1.6527777777777775E-4</v>
      </c>
      <c r="N17" s="2">
        <f t="shared" si="4"/>
        <v>10</v>
      </c>
    </row>
    <row r="18" spans="2:14">
      <c r="B18" s="18" t="s">
        <v>51</v>
      </c>
      <c r="C18" s="19">
        <v>1</v>
      </c>
      <c r="D18" s="19" t="s">
        <v>153</v>
      </c>
      <c r="E18" s="16" t="str">
        <f t="shared" si="0"/>
        <v>PE</v>
      </c>
      <c r="F18" s="44"/>
      <c r="G18" s="16" t="str">
        <f t="shared" si="1"/>
        <v>-</v>
      </c>
      <c r="H18" s="17">
        <f t="shared" si="2"/>
        <v>0</v>
      </c>
      <c r="L18" s="2">
        <f t="shared" si="5"/>
        <v>11</v>
      </c>
      <c r="M18" s="15">
        <f t="shared" si="3"/>
        <v>1.6921296296296294E-4</v>
      </c>
      <c r="N18" s="2">
        <f t="shared" si="4"/>
        <v>11</v>
      </c>
    </row>
    <row r="19" spans="2:14">
      <c r="B19" s="18" t="s">
        <v>51</v>
      </c>
      <c r="C19" s="19">
        <v>2</v>
      </c>
      <c r="D19" s="19" t="s">
        <v>154</v>
      </c>
      <c r="E19" s="16" t="str">
        <f t="shared" si="0"/>
        <v>TCU</v>
      </c>
      <c r="F19" s="44"/>
      <c r="G19" s="16" t="str">
        <f t="shared" si="1"/>
        <v>-</v>
      </c>
      <c r="H19" s="17">
        <f t="shared" si="2"/>
        <v>0</v>
      </c>
      <c r="L19" s="2">
        <f t="shared" si="5"/>
        <v>12</v>
      </c>
      <c r="M19" s="15">
        <f t="shared" si="3"/>
        <v>1.6932870370370374E-4</v>
      </c>
      <c r="N19" s="2">
        <f t="shared" si="4"/>
        <v>12</v>
      </c>
    </row>
    <row r="20" spans="2:14">
      <c r="B20" s="18" t="s">
        <v>51</v>
      </c>
      <c r="C20" s="19">
        <v>3</v>
      </c>
      <c r="D20" s="19" t="s">
        <v>125</v>
      </c>
      <c r="E20" s="16" t="str">
        <f t="shared" si="0"/>
        <v>RN</v>
      </c>
      <c r="F20" s="44">
        <v>1.5810185185185184E-4</v>
      </c>
      <c r="G20" s="16">
        <f t="shared" si="1"/>
        <v>4</v>
      </c>
      <c r="H20" s="17">
        <f t="shared" si="2"/>
        <v>5</v>
      </c>
      <c r="L20" s="2">
        <f t="shared" si="5"/>
        <v>13</v>
      </c>
      <c r="M20" s="15">
        <f t="shared" si="3"/>
        <v>1.7395833333333334E-4</v>
      </c>
      <c r="N20" s="2">
        <f t="shared" si="4"/>
        <v>13</v>
      </c>
    </row>
    <row r="21" spans="2:14">
      <c r="B21" s="18" t="s">
        <v>51</v>
      </c>
      <c r="C21" s="19">
        <v>4</v>
      </c>
      <c r="D21" s="19" t="s">
        <v>155</v>
      </c>
      <c r="E21" s="16" t="str">
        <f t="shared" si="0"/>
        <v>PE</v>
      </c>
      <c r="F21" s="44"/>
      <c r="G21" s="16" t="str">
        <f t="shared" si="1"/>
        <v>-</v>
      </c>
      <c r="H21" s="17">
        <f t="shared" si="2"/>
        <v>0</v>
      </c>
      <c r="L21" s="2">
        <f t="shared" si="5"/>
        <v>14</v>
      </c>
      <c r="M21" s="15">
        <f t="shared" si="3"/>
        <v>1.761574074074074E-4</v>
      </c>
      <c r="N21" s="2">
        <f t="shared" si="4"/>
        <v>14</v>
      </c>
    </row>
    <row r="22" spans="2:14">
      <c r="B22" s="18" t="s">
        <v>51</v>
      </c>
      <c r="C22" s="19">
        <v>5</v>
      </c>
      <c r="D22" s="19" t="s">
        <v>126</v>
      </c>
      <c r="E22" s="16" t="str">
        <f t="shared" si="0"/>
        <v>RJ</v>
      </c>
      <c r="F22" s="44">
        <v>1.6458333333333334E-4</v>
      </c>
      <c r="G22" s="16">
        <f t="shared" si="1"/>
        <v>8</v>
      </c>
      <c r="H22" s="17">
        <f t="shared" si="2"/>
        <v>1</v>
      </c>
      <c r="L22" s="2">
        <f t="shared" si="5"/>
        <v>15</v>
      </c>
      <c r="M22" s="15">
        <f t="shared" si="3"/>
        <v>1.8449074074074074E-4</v>
      </c>
      <c r="N22" s="2">
        <f t="shared" si="4"/>
        <v>15</v>
      </c>
    </row>
    <row r="23" spans="2:14">
      <c r="B23" s="18" t="s">
        <v>57</v>
      </c>
      <c r="C23" s="19">
        <v>1</v>
      </c>
      <c r="D23" s="19" t="s">
        <v>156</v>
      </c>
      <c r="E23" s="16" t="str">
        <f t="shared" si="0"/>
        <v>RJ</v>
      </c>
      <c r="F23" s="44">
        <v>1.6203703703703703E-4</v>
      </c>
      <c r="G23" s="16">
        <f t="shared" si="1"/>
        <v>7</v>
      </c>
      <c r="H23" s="17">
        <f t="shared" si="2"/>
        <v>2</v>
      </c>
      <c r="L23" s="2">
        <f t="shared" si="5"/>
        <v>16</v>
      </c>
      <c r="M23" s="15">
        <f t="shared" si="3"/>
        <v>1.866898148148148E-4</v>
      </c>
      <c r="N23" s="2">
        <f t="shared" si="4"/>
        <v>16</v>
      </c>
    </row>
    <row r="24" spans="2:14">
      <c r="B24" s="18" t="s">
        <v>57</v>
      </c>
      <c r="C24" s="19">
        <v>2</v>
      </c>
      <c r="D24" s="19" t="s">
        <v>157</v>
      </c>
      <c r="E24" s="16" t="str">
        <f t="shared" si="0"/>
        <v>RN</v>
      </c>
      <c r="F24" s="44">
        <v>1.7395833333333334E-4</v>
      </c>
      <c r="G24" s="16">
        <f t="shared" si="1"/>
        <v>13</v>
      </c>
      <c r="H24" s="17">
        <f t="shared" si="2"/>
        <v>0</v>
      </c>
      <c r="L24" s="2">
        <f t="shared" si="5"/>
        <v>17</v>
      </c>
      <c r="M24" s="15">
        <f t="shared" si="3"/>
        <v>1.8842592592592595E-4</v>
      </c>
      <c r="N24" s="2">
        <f t="shared" si="4"/>
        <v>17</v>
      </c>
    </row>
    <row r="25" spans="2:14">
      <c r="B25" s="18" t="s">
        <v>57</v>
      </c>
      <c r="C25" s="19">
        <v>3</v>
      </c>
      <c r="D25" s="19" t="s">
        <v>158</v>
      </c>
      <c r="E25" s="16" t="str">
        <f t="shared" si="0"/>
        <v>RO</v>
      </c>
      <c r="F25" s="44">
        <v>1.5219907407407407E-4</v>
      </c>
      <c r="G25" s="16">
        <f t="shared" si="1"/>
        <v>3</v>
      </c>
      <c r="H25" s="17">
        <f t="shared" si="2"/>
        <v>10</v>
      </c>
      <c r="L25" s="2">
        <f t="shared" si="5"/>
        <v>18</v>
      </c>
      <c r="M25" s="15">
        <f t="shared" si="3"/>
        <v>2.0486111111111109E-4</v>
      </c>
      <c r="N25" s="2">
        <f t="shared" si="4"/>
        <v>18</v>
      </c>
    </row>
    <row r="26" spans="2:14">
      <c r="B26" s="18" t="s">
        <v>57</v>
      </c>
      <c r="C26" s="19">
        <v>4</v>
      </c>
      <c r="D26" s="19" t="s">
        <v>128</v>
      </c>
      <c r="E26" s="16" t="str">
        <f t="shared" si="0"/>
        <v>MT</v>
      </c>
      <c r="F26" s="44">
        <v>2.1655092592592594E-4</v>
      </c>
      <c r="G26" s="16">
        <f t="shared" si="1"/>
        <v>19</v>
      </c>
      <c r="H26" s="17">
        <f t="shared" si="2"/>
        <v>0</v>
      </c>
      <c r="L26" s="2">
        <f t="shared" si="5"/>
        <v>19</v>
      </c>
      <c r="M26" s="15">
        <f t="shared" si="3"/>
        <v>2.1655092592592594E-4</v>
      </c>
      <c r="N26" s="2">
        <f t="shared" si="4"/>
        <v>19</v>
      </c>
    </row>
    <row r="27" spans="2:14">
      <c r="B27" s="18" t="s">
        <v>57</v>
      </c>
      <c r="C27" s="19">
        <v>5</v>
      </c>
      <c r="D27" s="19" t="s">
        <v>159</v>
      </c>
      <c r="E27" s="16" t="str">
        <f t="shared" si="0"/>
        <v>PB</v>
      </c>
      <c r="F27" s="44"/>
      <c r="G27" s="16" t="str">
        <f t="shared" si="1"/>
        <v>-</v>
      </c>
      <c r="H27" s="17">
        <f t="shared" si="2"/>
        <v>0</v>
      </c>
      <c r="L27" s="2">
        <f t="shared" si="5"/>
        <v>20</v>
      </c>
      <c r="M27" s="15">
        <f t="shared" si="3"/>
        <v>2.2094907407407407E-4</v>
      </c>
      <c r="N27" s="2">
        <f t="shared" si="4"/>
        <v>20</v>
      </c>
    </row>
    <row r="28" spans="2:14">
      <c r="B28" s="18" t="s">
        <v>63</v>
      </c>
      <c r="C28" s="19">
        <v>1</v>
      </c>
      <c r="D28" s="19" t="s">
        <v>160</v>
      </c>
      <c r="E28" s="16" t="str">
        <f t="shared" si="0"/>
        <v>AL</v>
      </c>
      <c r="F28" s="44">
        <v>1.6481481481481482E-4</v>
      </c>
      <c r="G28" s="16">
        <f t="shared" si="1"/>
        <v>9</v>
      </c>
      <c r="H28" s="17">
        <f t="shared" si="2"/>
        <v>0</v>
      </c>
      <c r="L28" s="2">
        <f t="shared" si="5"/>
        <v>21</v>
      </c>
      <c r="M28" s="15" t="str">
        <f t="shared" si="3"/>
        <v xml:space="preserve"> - </v>
      </c>
      <c r="N28" s="2">
        <f t="shared" si="4"/>
        <v>21</v>
      </c>
    </row>
    <row r="29" spans="2:14">
      <c r="B29" s="18" t="s">
        <v>63</v>
      </c>
      <c r="C29" s="19">
        <v>2</v>
      </c>
      <c r="D29" s="19" t="s">
        <v>161</v>
      </c>
      <c r="E29" s="16" t="str">
        <f t="shared" si="0"/>
        <v>RO</v>
      </c>
      <c r="F29" s="44"/>
      <c r="G29" s="16" t="str">
        <f t="shared" si="1"/>
        <v>-</v>
      </c>
      <c r="H29" s="17">
        <f t="shared" si="2"/>
        <v>0</v>
      </c>
      <c r="L29" s="2">
        <f t="shared" si="5"/>
        <v>22</v>
      </c>
      <c r="M29" s="15" t="str">
        <f t="shared" ref="M29" si="6">IFERROR((SMALL(TEMPO,1+L28))," - ")</f>
        <v xml:space="preserve"> - </v>
      </c>
      <c r="N29" s="2">
        <f t="shared" si="4"/>
        <v>22</v>
      </c>
    </row>
    <row r="30" spans="2:14">
      <c r="B30" s="18" t="s">
        <v>63</v>
      </c>
      <c r="C30" s="19">
        <v>3</v>
      </c>
      <c r="D30" s="19" t="s">
        <v>134</v>
      </c>
      <c r="E30" s="16" t="str">
        <f t="shared" ref="E30:E36" si="7">IFERROR((VLOOKUP(D30,DADOS,2,0)),"")</f>
        <v>RS</v>
      </c>
      <c r="F30" s="44">
        <v>1.8842592592592595E-4</v>
      </c>
      <c r="G30" s="16">
        <f t="shared" si="1"/>
        <v>17</v>
      </c>
      <c r="H30" s="17">
        <f t="shared" ref="H30:H36" si="8">IFERROR((VLOOKUP(G30,PONTOS,4,0)),0)</f>
        <v>0</v>
      </c>
      <c r="L30" s="2">
        <f t="shared" si="5"/>
        <v>23</v>
      </c>
      <c r="M30" s="15" t="str">
        <f t="shared" ref="M30:M36" si="9">IFERROR((SMALL(TEMPO,1+L29))," - ")</f>
        <v xml:space="preserve"> - </v>
      </c>
      <c r="N30" s="2">
        <f t="shared" ref="N30:N36" si="10">L30</f>
        <v>23</v>
      </c>
    </row>
    <row r="31" spans="2:14">
      <c r="B31" s="18" t="s">
        <v>63</v>
      </c>
      <c r="C31" s="19">
        <v>4</v>
      </c>
      <c r="D31" s="19" t="s">
        <v>162</v>
      </c>
      <c r="E31" s="16" t="str">
        <f t="shared" si="7"/>
        <v>AM</v>
      </c>
      <c r="F31" s="44"/>
      <c r="G31" s="16" t="str">
        <f t="shared" si="1"/>
        <v>-</v>
      </c>
      <c r="H31" s="17">
        <f t="shared" si="8"/>
        <v>0</v>
      </c>
      <c r="L31" s="2">
        <f t="shared" si="5"/>
        <v>24</v>
      </c>
      <c r="M31" s="15" t="str">
        <f t="shared" si="9"/>
        <v xml:space="preserve"> - </v>
      </c>
      <c r="N31" s="2">
        <f t="shared" si="10"/>
        <v>24</v>
      </c>
    </row>
    <row r="32" spans="2:14">
      <c r="B32" s="18" t="s">
        <v>63</v>
      </c>
      <c r="C32" s="19">
        <v>5</v>
      </c>
      <c r="D32" s="19" t="s">
        <v>163</v>
      </c>
      <c r="E32" s="16" t="str">
        <f t="shared" si="7"/>
        <v>PI</v>
      </c>
      <c r="F32" s="44">
        <v>1.6527777777777775E-4</v>
      </c>
      <c r="G32" s="16">
        <f t="shared" si="1"/>
        <v>10</v>
      </c>
      <c r="H32" s="17">
        <f t="shared" si="8"/>
        <v>0</v>
      </c>
      <c r="L32" s="2">
        <f t="shared" si="5"/>
        <v>25</v>
      </c>
      <c r="M32" s="15" t="str">
        <f t="shared" si="9"/>
        <v xml:space="preserve"> - </v>
      </c>
      <c r="N32" s="2">
        <f t="shared" si="10"/>
        <v>25</v>
      </c>
    </row>
    <row r="33" spans="2:14">
      <c r="B33" s="18" t="s">
        <v>91</v>
      </c>
      <c r="C33" s="19">
        <v>1</v>
      </c>
      <c r="D33" s="19" t="s">
        <v>164</v>
      </c>
      <c r="E33" s="16" t="str">
        <f t="shared" si="7"/>
        <v>PE</v>
      </c>
      <c r="F33" s="44">
        <v>1.3275462962962964E-4</v>
      </c>
      <c r="G33" s="16">
        <f t="shared" si="1"/>
        <v>1</v>
      </c>
      <c r="H33" s="17">
        <f t="shared" si="8"/>
        <v>20</v>
      </c>
      <c r="L33" s="2">
        <f t="shared" si="5"/>
        <v>26</v>
      </c>
      <c r="M33" s="15" t="str">
        <f t="shared" si="9"/>
        <v xml:space="preserve"> - </v>
      </c>
      <c r="N33" s="2">
        <f t="shared" si="10"/>
        <v>26</v>
      </c>
    </row>
    <row r="34" spans="2:14">
      <c r="B34" s="18" t="s">
        <v>91</v>
      </c>
      <c r="C34" s="19">
        <v>2</v>
      </c>
      <c r="D34" s="19" t="s">
        <v>165</v>
      </c>
      <c r="E34" s="16" t="str">
        <f t="shared" si="7"/>
        <v>AM</v>
      </c>
      <c r="F34" s="44">
        <v>1.6145833333333331E-4</v>
      </c>
      <c r="G34" s="16">
        <f t="shared" si="1"/>
        <v>6</v>
      </c>
      <c r="H34" s="17">
        <f t="shared" si="8"/>
        <v>3</v>
      </c>
      <c r="L34" s="2">
        <f t="shared" si="5"/>
        <v>27</v>
      </c>
      <c r="M34" s="15" t="str">
        <f t="shared" si="9"/>
        <v xml:space="preserve"> - </v>
      </c>
      <c r="N34" s="2">
        <f t="shared" si="10"/>
        <v>27</v>
      </c>
    </row>
    <row r="35" spans="2:14">
      <c r="B35" s="18" t="s">
        <v>91</v>
      </c>
      <c r="C35" s="19">
        <v>3</v>
      </c>
      <c r="D35" s="19" t="s">
        <v>166</v>
      </c>
      <c r="E35" s="16" t="str">
        <f t="shared" si="7"/>
        <v>PI</v>
      </c>
      <c r="F35" s="44">
        <v>1.6932870370370374E-4</v>
      </c>
      <c r="G35" s="16">
        <f t="shared" si="1"/>
        <v>12</v>
      </c>
      <c r="H35" s="17">
        <f t="shared" si="8"/>
        <v>0</v>
      </c>
      <c r="L35" s="2">
        <f t="shared" si="5"/>
        <v>28</v>
      </c>
      <c r="M35" s="15" t="str">
        <f t="shared" si="9"/>
        <v xml:space="preserve"> - </v>
      </c>
      <c r="N35" s="2">
        <f t="shared" si="10"/>
        <v>28</v>
      </c>
    </row>
    <row r="36" spans="2:14">
      <c r="B36" s="18" t="s">
        <v>91</v>
      </c>
      <c r="C36" s="19">
        <v>4</v>
      </c>
      <c r="D36" s="19" t="s">
        <v>139</v>
      </c>
      <c r="E36" s="16" t="str">
        <f t="shared" si="7"/>
        <v>TCU</v>
      </c>
      <c r="F36" s="44"/>
      <c r="G36" s="16" t="str">
        <f t="shared" si="1"/>
        <v>-</v>
      </c>
      <c r="H36" s="17">
        <f t="shared" si="8"/>
        <v>0</v>
      </c>
      <c r="L36" s="2">
        <f t="shared" si="5"/>
        <v>29</v>
      </c>
      <c r="M36" s="15" t="str">
        <f t="shared" si="9"/>
        <v xml:space="preserve"> - </v>
      </c>
      <c r="N36" s="2">
        <f t="shared" si="10"/>
        <v>29</v>
      </c>
    </row>
    <row r="37" spans="2:14">
      <c r="F37" s="15"/>
      <c r="L37" s="2"/>
      <c r="M37" s="15"/>
      <c r="N37" s="2"/>
    </row>
    <row r="38" spans="2:14">
      <c r="F38" s="15"/>
      <c r="L38" s="2"/>
      <c r="M38" s="15"/>
      <c r="N38" s="2"/>
    </row>
    <row r="39" spans="2:14" hidden="1">
      <c r="F39" s="15"/>
      <c r="L39" s="2"/>
      <c r="M39" s="15"/>
      <c r="N39" s="2"/>
    </row>
    <row r="40" spans="2:14" hidden="1">
      <c r="F40" s="15"/>
      <c r="L40" s="2"/>
      <c r="M40" s="15"/>
      <c r="N40" s="2"/>
    </row>
    <row r="41" spans="2:14" hidden="1">
      <c r="F41" s="15"/>
      <c r="L41" s="2"/>
      <c r="M41" s="15"/>
      <c r="N41" s="2"/>
    </row>
    <row r="42" spans="2:14" hidden="1">
      <c r="F42" s="15"/>
      <c r="L42" s="2"/>
      <c r="M42" s="15"/>
      <c r="N42" s="2"/>
    </row>
    <row r="43" spans="2:14" hidden="1">
      <c r="F43" s="15"/>
      <c r="L43" s="2"/>
      <c r="M43" s="15"/>
      <c r="N43" s="2"/>
    </row>
    <row r="44" spans="2:14" hidden="1">
      <c r="F44" s="15"/>
      <c r="L44" s="2"/>
      <c r="M44" s="15"/>
      <c r="N44" s="2"/>
    </row>
    <row r="45" spans="2:14" hidden="1">
      <c r="F45" s="15"/>
      <c r="L45" s="2"/>
      <c r="M45" s="15"/>
      <c r="N45" s="2"/>
    </row>
    <row r="46" spans="2:14" hidden="1">
      <c r="L46" s="2"/>
      <c r="M46" s="15"/>
      <c r="N46" s="2"/>
    </row>
    <row r="47" spans="2:14" hidden="1">
      <c r="L47" s="2"/>
      <c r="M47" s="15"/>
      <c r="N47" s="2"/>
    </row>
    <row r="48" spans="2:14" hidden="1">
      <c r="L48" s="2"/>
      <c r="M48" s="15"/>
      <c r="N48" s="2"/>
    </row>
  </sheetData>
  <sheetProtection selectLockedCells="1" sort="0" autoFilter="0"/>
  <mergeCells count="1">
    <mergeCell ref="E4:G4"/>
  </mergeCells>
  <dataValidations count="5">
    <dataValidation type="list" allowBlank="1" showInputMessage="1" showErrorMessage="1" sqref="C4" xr:uid="{61A42661-0022-47E4-BE8E-754E0EE9A379}">
      <formula1>PROVA</formula1>
    </dataValidation>
    <dataValidation type="list" allowBlank="1" showInputMessage="1" showErrorMessage="1" sqref="D4" xr:uid="{1739C0FF-AF8C-4781-B3F7-5758F3E92BF8}">
      <formula1>TIPOPROVA</formula1>
    </dataValidation>
    <dataValidation type="list" allowBlank="1" showInputMessage="1" showErrorMessage="1" sqref="E4:G4" xr:uid="{08510032-481A-4C5E-B8CC-ABC04E0BDD63}">
      <formula1>CATEGORIA</formula1>
    </dataValidation>
    <dataValidation type="list" allowBlank="1" showInputMessage="1" showErrorMessage="1" sqref="B8:B45" xr:uid="{52A174E0-C814-4114-BED4-080671BFFF0F}">
      <formula1>SERIE</formula1>
    </dataValidation>
    <dataValidation type="list" allowBlank="1" showInputMessage="1" showErrorMessage="1" sqref="D8:D45" xr:uid="{0DD9EBC0-62F3-4928-B2DE-214B19DDEBF6}">
      <formula1>NOME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picture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André Roque</dc:creator>
  <cp:keywords/>
  <dc:description/>
  <cp:lastModifiedBy>Lívia Fernanda Silva</cp:lastModifiedBy>
  <cp:revision/>
  <dcterms:created xsi:type="dcterms:W3CDTF">2015-06-05T18:19:34Z</dcterms:created>
  <dcterms:modified xsi:type="dcterms:W3CDTF">2022-08-26T21:24:22Z</dcterms:modified>
  <cp:category/>
  <cp:contentStatus/>
</cp:coreProperties>
</file>